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https://regulatory.nfpower.nf.ca/FP/rr/2024NPRRBA/Project Documents/QA/PUB/PUB-NP-018/"/>
    </mc:Choice>
  </mc:AlternateContent>
  <xr:revisionPtr revIDLastSave="0" documentId="13_ncr:1_{A1CBEECB-5406-4707-AE0D-F315CD806175}" xr6:coauthVersionLast="36" xr6:coauthVersionMax="36" xr10:uidLastSave="{00000000-0000-0000-0000-000000000000}"/>
  <bookViews>
    <workbookView xWindow="0" yWindow="0" windowWidth="28800" windowHeight="11535" activeTab="3" xr2:uid="{00000000-000D-0000-FFFF-FFFF00000000}"/>
  </bookViews>
  <sheets>
    <sheet name="Appendix A" sheetId="1" r:id="rId1"/>
    <sheet name="Appendix B" sheetId="5" r:id="rId2"/>
    <sheet name="Appendix C" sheetId="13" r:id="rId3"/>
    <sheet name="Appendix D-1" sheetId="3" r:id="rId4"/>
    <sheet name="Appendix D-2" sheetId="18" r:id="rId5"/>
    <sheet name="Appendix D-3" sheetId="19" r:id="rId6"/>
    <sheet name="Appendix E" sheetId="20" r:id="rId7"/>
  </sheets>
  <externalReferences>
    <externalReference r:id="rId8"/>
  </externalReferences>
  <definedNames>
    <definedName name="_xlnm.Print_Area" localSheetId="0">'Appendix A'!$A$1:$I$50</definedName>
    <definedName name="_xlnm.Print_Area" localSheetId="1">'Appendix B'!$A$1:$I$45</definedName>
    <definedName name="_xlnm.Print_Area" localSheetId="2">'Appendix C'!$A$1:$I$51</definedName>
    <definedName name="_xlnm.Print_Area" localSheetId="3">'Appendix D-1'!$A$1:$I$51</definedName>
    <definedName name="_xlnm.Print_Area" localSheetId="5">'Appendix D-3'!$A$1:$G$47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9" l="1"/>
  <c r="E40" i="19"/>
  <c r="E41" i="19" l="1"/>
  <c r="F32" i="3"/>
  <c r="F24" i="3"/>
  <c r="F27" i="3" s="1"/>
  <c r="E43" i="18" l="1"/>
  <c r="E41" i="18"/>
  <c r="E36" i="18"/>
  <c r="E35" i="18"/>
  <c r="E34" i="18"/>
  <c r="E33" i="18"/>
  <c r="E32" i="18"/>
  <c r="E31" i="18"/>
  <c r="E37" i="18" s="1"/>
  <c r="E27" i="18"/>
  <c r="E26" i="18"/>
  <c r="E25" i="18"/>
  <c r="E24" i="18"/>
  <c r="E23" i="18"/>
  <c r="E22" i="18"/>
  <c r="E21" i="18"/>
  <c r="E20" i="18"/>
  <c r="E19" i="18"/>
  <c r="E18" i="18"/>
  <c r="E15" i="18"/>
  <c r="H27" i="3"/>
  <c r="H17" i="3"/>
  <c r="H29" i="3" s="1"/>
  <c r="H32" i="3" s="1"/>
  <c r="E33" i="1"/>
  <c r="E35" i="1" s="1"/>
  <c r="E26" i="1"/>
  <c r="E13" i="1"/>
  <c r="E28" i="18" l="1"/>
  <c r="E37" i="1"/>
  <c r="E39" i="1" s="1"/>
  <c r="E53" i="20"/>
  <c r="I26" i="20"/>
  <c r="C26" i="20"/>
  <c r="E26" i="20" s="1"/>
  <c r="I25" i="20"/>
  <c r="E25" i="20"/>
  <c r="I22" i="20"/>
  <c r="C22" i="20"/>
  <c r="E22" i="20" s="1"/>
  <c r="I21" i="20"/>
  <c r="C21" i="20"/>
  <c r="C23" i="20" s="1"/>
  <c r="E20" i="20"/>
  <c r="I17" i="20"/>
  <c r="E17" i="20"/>
  <c r="G18" i="20"/>
  <c r="C16" i="20"/>
  <c r="C18" i="20" s="1"/>
  <c r="E45" i="1" l="1"/>
  <c r="G23" i="20"/>
  <c r="I23" i="20" s="1"/>
  <c r="C28" i="20"/>
  <c r="I18" i="20"/>
  <c r="E16" i="20"/>
  <c r="E18" i="20" s="1"/>
  <c r="I20" i="20"/>
  <c r="E21" i="20"/>
  <c r="E23" i="20" s="1"/>
  <c r="I16" i="20"/>
  <c r="G28" i="20" l="1"/>
  <c r="I28" i="20" s="1"/>
  <c r="E28" i="20"/>
  <c r="F42" i="3" l="1"/>
  <c r="F43" i="3" s="1"/>
  <c r="D37" i="3" l="1"/>
  <c r="D35" i="3"/>
  <c r="D26" i="3"/>
  <c r="D23" i="3"/>
  <c r="D16" i="3"/>
  <c r="D15" i="3"/>
  <c r="A16" i="3" l="1"/>
  <c r="A17" i="3" s="1"/>
  <c r="A18" i="3" s="1"/>
  <c r="A19" i="3" s="1"/>
  <c r="A20" i="3" s="1"/>
  <c r="A21" i="3" s="1"/>
  <c r="A22" i="3" s="1"/>
  <c r="A23" i="3" s="1"/>
  <c r="A24" i="3" s="1"/>
  <c r="A25" i="3" s="1"/>
  <c r="A26" i="3" s="1"/>
  <c r="A27" i="3" s="1"/>
  <c r="A28" i="3" s="1"/>
  <c r="A29" i="3" s="1"/>
  <c r="A30" i="3" s="1"/>
  <c r="A31" i="3" s="1"/>
  <c r="A32" i="3" s="1"/>
  <c r="A33" i="3" s="1"/>
  <c r="A34" i="3" s="1"/>
  <c r="A35" i="3" s="1"/>
  <c r="A36" i="3" s="1"/>
  <c r="A37" i="3" s="1"/>
  <c r="D17" i="3"/>
  <c r="C37" i="18" l="1"/>
  <c r="C28" i="18"/>
  <c r="G37" i="18" l="1"/>
  <c r="A16" i="19" l="1"/>
  <c r="A17" i="19" s="1"/>
  <c r="A18" i="19" s="1"/>
  <c r="A19" i="19" s="1"/>
  <c r="A20" i="19" s="1"/>
  <c r="A21" i="19" s="1"/>
  <c r="A22" i="19" s="1"/>
  <c r="A23" i="19" s="1"/>
  <c r="A24" i="19" s="1"/>
  <c r="A25" i="19" s="1"/>
  <c r="A26" i="19" s="1"/>
  <c r="A27" i="19" s="1"/>
  <c r="A28" i="19" s="1"/>
  <c r="A29" i="19" s="1"/>
  <c r="A9" i="5"/>
  <c r="A10" i="5" s="1"/>
  <c r="A11" i="5" s="1"/>
  <c r="A12" i="5" s="1"/>
  <c r="A13" i="5" s="1"/>
  <c r="A14" i="5" s="1"/>
  <c r="A15" i="5" s="1"/>
  <c r="A16" i="5" s="1"/>
  <c r="A17" i="5" s="1"/>
  <c r="A18" i="5" s="1"/>
  <c r="A19" i="5" s="1"/>
  <c r="A20" i="5" s="1"/>
  <c r="A21" i="5" s="1"/>
  <c r="A22" i="5" s="1"/>
  <c r="A23" i="5" s="1"/>
  <c r="A24" i="5" s="1"/>
  <c r="A25" i="5" s="1"/>
  <c r="A26" i="5"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14" i="13"/>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28" i="5" l="1"/>
  <c r="A29" i="5" s="1"/>
  <c r="A30" i="5" s="1"/>
  <c r="A31" i="5" s="1"/>
  <c r="A32" i="5" s="1"/>
  <c r="A33" i="5" s="1"/>
  <c r="A34" i="5" s="1"/>
  <c r="C23" i="19"/>
  <c r="E22" i="19"/>
  <c r="E21" i="19"/>
  <c r="E19" i="19"/>
  <c r="A16" i="18"/>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D27" i="3"/>
  <c r="D29" i="3" s="1"/>
  <c r="D32" i="3" l="1"/>
  <c r="C15" i="19" l="1"/>
  <c r="H31" i="13"/>
  <c r="H30" i="13"/>
  <c r="H29" i="13"/>
  <c r="H18" i="13"/>
  <c r="H17" i="13"/>
  <c r="H16" i="13"/>
  <c r="H15" i="13"/>
  <c r="H14" i="13"/>
  <c r="F32" i="13"/>
  <c r="D32" i="13"/>
  <c r="D24" i="13"/>
  <c r="D20" i="13"/>
  <c r="C39" i="18" l="1"/>
  <c r="C16" i="19"/>
  <c r="C25" i="19" s="1"/>
  <c r="D26" i="13"/>
  <c r="D34" i="13" s="1"/>
  <c r="H32" i="13"/>
  <c r="H11" i="5" l="1"/>
  <c r="H14" i="5" l="1"/>
  <c r="H23" i="5" s="1"/>
  <c r="H15" i="5"/>
  <c r="H28" i="5" l="1"/>
  <c r="F22" i="13" s="1"/>
  <c r="H24" i="5"/>
  <c r="H16" i="5"/>
  <c r="H25" i="5" l="1"/>
  <c r="H29" i="5"/>
  <c r="F23" i="13" s="1"/>
  <c r="F19" i="13" l="1"/>
  <c r="H23" i="13"/>
  <c r="H22" i="13"/>
  <c r="F24" i="13"/>
  <c r="H24" i="13" l="1"/>
  <c r="F20" i="13"/>
  <c r="F26" i="13" s="1"/>
  <c r="F34" i="13" s="1"/>
  <c r="H19" i="13"/>
  <c r="H20" i="13" s="1"/>
  <c r="H30" i="5"/>
  <c r="H26" i="13" l="1"/>
  <c r="H34" i="13" s="1"/>
  <c r="H34" i="5"/>
  <c r="C45" i="18" l="1"/>
  <c r="C27" i="19" s="1"/>
  <c r="C29" i="19" l="1"/>
  <c r="E20" i="19" l="1"/>
  <c r="E23" i="19" s="1"/>
  <c r="G23" i="19"/>
  <c r="G28" i="18" l="1"/>
  <c r="G39" i="18" s="1"/>
  <c r="E39" i="18" s="1"/>
  <c r="E45" i="18" s="1"/>
  <c r="H37" i="3" l="1"/>
  <c r="G45" i="18"/>
  <c r="G27" i="19"/>
  <c r="E27" i="19" s="1"/>
  <c r="G15" i="19" l="1"/>
  <c r="G16" i="19" l="1"/>
  <c r="G25" i="19" s="1"/>
  <c r="E15" i="19"/>
  <c r="E16" i="19" s="1"/>
  <c r="G29" i="19" l="1"/>
  <c r="E29" i="19" s="1"/>
  <c r="E25" i="19"/>
</calcChain>
</file>

<file path=xl/sharedStrings.xml><?xml version="1.0" encoding="utf-8"?>
<sst xmlns="http://schemas.openxmlformats.org/spreadsheetml/2006/main" count="266" uniqueCount="185">
  <si>
    <t>Newfoundland Power Inc.</t>
  </si>
  <si>
    <t>($000s)</t>
  </si>
  <si>
    <t>1</t>
  </si>
  <si>
    <t>Net Plant Investment</t>
  </si>
  <si>
    <t>2</t>
  </si>
  <si>
    <t xml:space="preserve">Plant Investment </t>
  </si>
  <si>
    <t>3</t>
  </si>
  <si>
    <t>Accumulated Depreciation</t>
  </si>
  <si>
    <t>4</t>
  </si>
  <si>
    <t>Contributions in Aid of Construction</t>
  </si>
  <si>
    <t>5</t>
  </si>
  <si>
    <t>6</t>
  </si>
  <si>
    <t>Additions to Rate Base</t>
  </si>
  <si>
    <t>Deferred Pension Costs</t>
  </si>
  <si>
    <t>Deferred Credit Facility Costs</t>
  </si>
  <si>
    <t xml:space="preserve">Cost Recovery Deferral - Conservation </t>
  </si>
  <si>
    <t>Customer Finance Programs</t>
  </si>
  <si>
    <t>Deductions from Rate Base</t>
  </si>
  <si>
    <t xml:space="preserve">Weather Normalization Reserve </t>
  </si>
  <si>
    <t xml:space="preserve">Customer Security Deposits </t>
  </si>
  <si>
    <t xml:space="preserve">Accrued Pension Obligation </t>
  </si>
  <si>
    <t>Accumulated Deferred Income Taxes</t>
  </si>
  <si>
    <t xml:space="preserve">Demand Management Incentive Account </t>
  </si>
  <si>
    <t>Year End Rate Base</t>
  </si>
  <si>
    <t>Average Rate Base Before Allowances</t>
  </si>
  <si>
    <t>Rate Base Allowances</t>
  </si>
  <si>
    <t xml:space="preserve">Materials and Supplies Allowance </t>
  </si>
  <si>
    <t>Cash Working Capital Allowance</t>
  </si>
  <si>
    <t>Average Rate Base at Year End</t>
  </si>
  <si>
    <t>Debt</t>
  </si>
  <si>
    <t>Common Equity</t>
  </si>
  <si>
    <t xml:space="preserve">Average Capital Structure </t>
  </si>
  <si>
    <t>Cost of Capital</t>
  </si>
  <si>
    <t xml:space="preserve">Debt </t>
  </si>
  <si>
    <t>Weighted Average Cost of Capital</t>
  </si>
  <si>
    <t>Return on Rate Base ($000s)</t>
  </si>
  <si>
    <t>Return on Debt</t>
  </si>
  <si>
    <t>Return on Common Equity</t>
  </si>
  <si>
    <t>Rate of Return on Rate Base</t>
  </si>
  <si>
    <t xml:space="preserve">    Other Interest</t>
  </si>
  <si>
    <t xml:space="preserve">    Amortization of Bond Issue Expenses</t>
  </si>
  <si>
    <t xml:space="preserve">    AFUDC</t>
  </si>
  <si>
    <t>Return on Rate Base</t>
  </si>
  <si>
    <t>Contribution</t>
  </si>
  <si>
    <t xml:space="preserve">  Employee Future Benefit Costs</t>
  </si>
  <si>
    <t xml:space="preserve">  Deferred Cost Recoveries and Amortizations</t>
  </si>
  <si>
    <t>2024 Forecast Average Rate Base</t>
  </si>
  <si>
    <t>Cost Recovery Deferral - 2022 Revenue Shortfall</t>
  </si>
  <si>
    <t>Cost Recovery Deferral - Pension Capitalization</t>
  </si>
  <si>
    <t>Costs</t>
  </si>
  <si>
    <t xml:space="preserve">  Power Supply Cost</t>
  </si>
  <si>
    <t xml:space="preserve">  Operating Costs</t>
  </si>
  <si>
    <t xml:space="preserve">  Depreciation</t>
  </si>
  <si>
    <t xml:space="preserve">  Income Taxes</t>
  </si>
  <si>
    <t>2023 Revenue Requirement</t>
  </si>
  <si>
    <t>Adjustments</t>
  </si>
  <si>
    <t xml:space="preserve">  Other Revenue</t>
  </si>
  <si>
    <t xml:space="preserve">  Interest on Security Deposits</t>
  </si>
  <si>
    <t xml:space="preserve">  Other Transfers to RSA</t>
  </si>
  <si>
    <t xml:space="preserve">  Return on Rate Base</t>
  </si>
  <si>
    <t>2024</t>
  </si>
  <si>
    <t>Rate Base</t>
  </si>
  <si>
    <t>2023</t>
  </si>
  <si>
    <r>
      <t>Test Year</t>
    </r>
    <r>
      <rPr>
        <b/>
        <vertAlign val="superscript"/>
        <sz val="12"/>
        <color theme="1"/>
        <rFont val="Times New Roman"/>
        <family val="1"/>
      </rPr>
      <t>1</t>
    </r>
  </si>
  <si>
    <t xml:space="preserve"> Return on</t>
  </si>
  <si>
    <t>Excess Earnings Account</t>
  </si>
  <si>
    <t>Cost Recovery Deferral - Load Research &amp; Rate Design</t>
  </si>
  <si>
    <t>Recovery</t>
  </si>
  <si>
    <t>Purchased power expense</t>
  </si>
  <si>
    <t>Other expenses:</t>
  </si>
  <si>
    <t xml:space="preserve">  Deferred cost recoveries and amortizations</t>
  </si>
  <si>
    <t>Income before income taxes</t>
  </si>
  <si>
    <t xml:space="preserve">  </t>
  </si>
  <si>
    <t>Plant Investment</t>
  </si>
  <si>
    <t>Materials and Supplies Allowance</t>
  </si>
  <si>
    <t>Regulated Return on Equity</t>
  </si>
  <si>
    <t xml:space="preserve">    Interest on Long-Term Debt</t>
  </si>
  <si>
    <t>Average Rate Base</t>
  </si>
  <si>
    <t>Rate of Return on Rate Base (%)</t>
  </si>
  <si>
    <t>2024F</t>
  </si>
  <si>
    <t>Before</t>
  </si>
  <si>
    <t xml:space="preserve">After </t>
  </si>
  <si>
    <t xml:space="preserve"> Recovery</t>
  </si>
  <si>
    <t>Demand Management Incentive Account</t>
  </si>
  <si>
    <t>Average</t>
  </si>
  <si>
    <t xml:space="preserve">     Category</t>
  </si>
  <si>
    <t>Rates</t>
  </si>
  <si>
    <t>Impacts</t>
  </si>
  <si>
    <t>1.1 Domestic</t>
  </si>
  <si>
    <t>1.1S Domestic Seasonal</t>
  </si>
  <si>
    <t>Total Domestic</t>
  </si>
  <si>
    <t>2.1 General Service 0-100 kW (110 kVA)</t>
  </si>
  <si>
    <t>2.3 General Service 110-1000 kVA</t>
  </si>
  <si>
    <t>2.4 General Service over 1000 kVA</t>
  </si>
  <si>
    <t>Total General Service</t>
  </si>
  <si>
    <t>4.1 Street and Area Lighting</t>
  </si>
  <si>
    <t>Forfeited Discounts</t>
  </si>
  <si>
    <t>Total</t>
  </si>
  <si>
    <t xml:space="preserve">  Operating expenses</t>
  </si>
  <si>
    <t xml:space="preserve">  Employee future benefit costs</t>
  </si>
  <si>
    <t xml:space="preserve">  Finance charges</t>
  </si>
  <si>
    <t>Income taxes</t>
  </si>
  <si>
    <t>Earnings applicable to common shares</t>
  </si>
  <si>
    <t>Other Post-Employment Benefits</t>
  </si>
  <si>
    <t>(includes July 1, 2023 RSA and MTA)</t>
  </si>
  <si>
    <t xml:space="preserve">  Return on Debt</t>
  </si>
  <si>
    <t xml:space="preserve">  Return on Equity</t>
  </si>
  <si>
    <t>Cost Recovery Deferral - Load Research &amp; Retail Rate Design Review</t>
  </si>
  <si>
    <t>Existing</t>
  </si>
  <si>
    <t>Revenue From</t>
  </si>
  <si>
    <t xml:space="preserve">Revenue From </t>
  </si>
  <si>
    <t xml:space="preserve">Proposed </t>
  </si>
  <si>
    <t>All amounts shown are averages.</t>
  </si>
  <si>
    <t>Other revenue</t>
  </si>
  <si>
    <t>Order No. P.U. 3 (2022) requires the rate of return on rate base to be calculated maintaining the ratemaking common equity of 8.50%.</t>
  </si>
  <si>
    <t>Revised 2023 Test Year Revenue Requirement</t>
  </si>
  <si>
    <t>Statement of Income</t>
  </si>
  <si>
    <t xml:space="preserve">2024 Forecast </t>
  </si>
  <si>
    <t>2024 Forecast</t>
  </si>
  <si>
    <r>
      <t>Average Rate Base</t>
    </r>
    <r>
      <rPr>
        <b/>
        <vertAlign val="superscript"/>
        <sz val="8.4"/>
        <color theme="1"/>
        <rFont val="Times New Roman"/>
        <family val="1"/>
      </rPr>
      <t>1</t>
    </r>
  </si>
  <si>
    <t>Average Customer Billing Impacts</t>
  </si>
  <si>
    <t>2024 Regulated Return on Rate Base</t>
  </si>
  <si>
    <t xml:space="preserve">Impact of </t>
  </si>
  <si>
    <t>Rate recovery from July 1, 2024 to December 31, 2024</t>
  </si>
  <si>
    <t xml:space="preserve">2024 Revenue Shortfall </t>
  </si>
  <si>
    <t>Reconciliation to 2024 Return on Rate Base Recovery shown in Appendix C, line 22:</t>
  </si>
  <si>
    <t>Cost Recovery Deferral - 2024 Revenue Shortfall</t>
  </si>
  <si>
    <t>Average Customer Impacts by Rate Class Under Existing and Proposed Rates</t>
  </si>
  <si>
    <t>Change in</t>
  </si>
  <si>
    <t xml:space="preserve">Annual </t>
  </si>
  <si>
    <t>Customer Billings</t>
  </si>
  <si>
    <t>Column A is the 2024 forecast customer billings under existing rates.</t>
  </si>
  <si>
    <t>Column C = Column B - Column A.</t>
  </si>
  <si>
    <t>Revenue Requirement to Revenue from Rates Reconciliation:</t>
  </si>
  <si>
    <t>2024 Rate of Return on Rate Base recovery amount from Appendix C</t>
  </si>
  <si>
    <t>Change in municipal tax billings</t>
  </si>
  <si>
    <t>Revenue</t>
  </si>
  <si>
    <t>Refundable Investment Tax Credits</t>
  </si>
  <si>
    <t>Column D is the average annual customer rate impact of the forecast rate change (Column C / Column A).</t>
  </si>
  <si>
    <t>Revenue Shortfall (Net of Income Taxes at 8.50% Return on Equity)</t>
  </si>
  <si>
    <r>
      <t>Revised</t>
    </r>
    <r>
      <rPr>
        <b/>
        <vertAlign val="superscript"/>
        <sz val="12"/>
        <color theme="1"/>
        <rFont val="Times New Roman"/>
        <family val="1"/>
      </rPr>
      <t>2</t>
    </r>
  </si>
  <si>
    <t>2024 Before and After Cost Recovery</t>
  </si>
  <si>
    <t xml:space="preserve"> </t>
  </si>
  <si>
    <t>Individual customer billing impacts include RSA and MTA which vary depending on usage.</t>
  </si>
  <si>
    <t>Newfoundland Power - 2024 Rate of Return on Rate Base Application</t>
  </si>
  <si>
    <t>Average Capitalization ($000s) - 2023 Test Year</t>
  </si>
  <si>
    <t>2024 income tax effects associated with the change in 2024 forecast return on equity (-$21/0.7 x 30% = -$9).</t>
  </si>
  <si>
    <r>
      <t>( A )</t>
    </r>
    <r>
      <rPr>
        <b/>
        <vertAlign val="superscript"/>
        <sz val="11"/>
        <rFont val="Times New Roman"/>
        <family val="1"/>
      </rPr>
      <t>1</t>
    </r>
  </si>
  <si>
    <r>
      <t>( B )</t>
    </r>
    <r>
      <rPr>
        <b/>
        <vertAlign val="superscript"/>
        <sz val="11"/>
        <rFont val="Times New Roman"/>
        <family val="1"/>
      </rPr>
      <t>2</t>
    </r>
  </si>
  <si>
    <r>
      <t>( C )</t>
    </r>
    <r>
      <rPr>
        <b/>
        <vertAlign val="superscript"/>
        <sz val="11"/>
        <rFont val="Times New Roman"/>
        <family val="1"/>
      </rPr>
      <t>3</t>
    </r>
  </si>
  <si>
    <r>
      <t>( D )</t>
    </r>
    <r>
      <rPr>
        <b/>
        <vertAlign val="superscript"/>
        <sz val="11"/>
        <rFont val="Times New Roman"/>
        <family val="1"/>
      </rPr>
      <t>4, 5</t>
    </r>
  </si>
  <si>
    <t>7</t>
  </si>
  <si>
    <t>2024 Revenue Shortfall from Appendix D, page 1, net of income taxes ($2,412 x 0.7 = $1,688).</t>
  </si>
  <si>
    <t>2023F</t>
  </si>
  <si>
    <r>
      <t>Cost Recovery Deferral - 2024 Revenue Shortfall</t>
    </r>
    <r>
      <rPr>
        <vertAlign val="superscript"/>
        <sz val="11"/>
        <color theme="1"/>
        <rFont val="Times New Roman"/>
        <family val="1"/>
      </rPr>
      <t>1</t>
    </r>
    <r>
      <rPr>
        <sz val="11"/>
        <color theme="1"/>
        <rFont val="Times New Roman"/>
        <family val="1"/>
      </rPr>
      <t xml:space="preserve"> </t>
    </r>
  </si>
  <si>
    <t>Due to lower financing requirements resulting from the proposed rate recovery in 2024.</t>
  </si>
  <si>
    <t>2024 Revenue Shortfall from Appendix D, page 1 on an after-tax average basis ($2,412 x 0.7 = $1,688 / 2 = $844).</t>
  </si>
  <si>
    <t>Total finance charges for 2024 forecast presented in Appendix D, page 1 are as follows ($000s):</t>
  </si>
  <si>
    <t xml:space="preserve">      Return on debt from above</t>
  </si>
  <si>
    <t xml:space="preserve">      Add: Interest on security deposits </t>
  </si>
  <si>
    <t xml:space="preserve">      Finance charges presented in Appendix D, page 1</t>
  </si>
  <si>
    <t>2023 Test Year Average Rate Base ($000s)</t>
  </si>
  <si>
    <t>Calculated as $1,287,450 x weighted average cost of debt of 2.90% = $37,336.</t>
  </si>
  <si>
    <t>Calculated as $1,287,450 x weighted average cost of common equity of 3.82% = $49,181.</t>
  </si>
  <si>
    <t>Minor changes to the calculation resulting from the proposed rate change.</t>
  </si>
  <si>
    <t>PUB-NP-018, Attachment B, Appendix A</t>
  </si>
  <si>
    <t>Page 1 of 1</t>
  </si>
  <si>
    <t>PUB-NP-018, Attachment B, Appendix B</t>
  </si>
  <si>
    <t>PUB-NP-018, Attachment B, Appendix C</t>
  </si>
  <si>
    <t>Page 1 of 3</t>
  </si>
  <si>
    <t>Page 2 of 3</t>
  </si>
  <si>
    <t>Page 3 of 3</t>
  </si>
  <si>
    <t>PUB-NP-018, Attachment B, Appendix E</t>
  </si>
  <si>
    <r>
      <t xml:space="preserve">See </t>
    </r>
    <r>
      <rPr>
        <i/>
        <sz val="9"/>
        <color theme="1"/>
        <rFont val="Times New Roman"/>
        <family val="1"/>
      </rPr>
      <t>Exhibit 5 (1st Revision),</t>
    </r>
    <r>
      <rPr>
        <sz val="9"/>
        <color theme="1"/>
        <rFont val="Times New Roman"/>
        <family val="1"/>
      </rPr>
      <t xml:space="preserve"> page 6 of 9, filed with the Board on December 7, 2021 regarding the Company's</t>
    </r>
    <r>
      <rPr>
        <i/>
        <sz val="9"/>
        <color theme="1"/>
        <rFont val="Times New Roman"/>
        <family val="1"/>
      </rPr>
      <t xml:space="preserve"> 2022/2023 General Rate Application (Amended).</t>
    </r>
  </si>
  <si>
    <r>
      <t xml:space="preserve">See </t>
    </r>
    <r>
      <rPr>
        <i/>
        <sz val="9"/>
        <color theme="1"/>
        <rFont val="Times New Roman"/>
        <family val="1"/>
      </rPr>
      <t xml:space="preserve">Exhibit 5 (1st Revision), </t>
    </r>
    <r>
      <rPr>
        <sz val="9"/>
        <color theme="1"/>
        <rFont val="Times New Roman"/>
        <family val="1"/>
      </rPr>
      <t>page 7 of 9, filed with the Board on December 7, 2021 regarding the Company's</t>
    </r>
    <r>
      <rPr>
        <i/>
        <sz val="9"/>
        <color theme="1"/>
        <rFont val="Times New Roman"/>
        <family val="1"/>
      </rPr>
      <t xml:space="preserve"> 2022/2023 General Rate Application (Amended).</t>
    </r>
  </si>
  <si>
    <t>From Appendix B, lines 21 and 22.</t>
  </si>
  <si>
    <t>Under the Asset Rate Base Method, differences between average invested capital and average rate base exist for the cash working capital allowance, the materials and supplies allowance and construction work in progress. In the requested approach, the average rate base and average invested capital differences are not material.</t>
  </si>
  <si>
    <r>
      <t xml:space="preserve">See </t>
    </r>
    <r>
      <rPr>
        <i/>
        <sz val="9"/>
        <color theme="1"/>
        <rFont val="Times New Roman"/>
        <family val="1"/>
      </rPr>
      <t>Exhibit 7 (1</t>
    </r>
    <r>
      <rPr>
        <i/>
        <vertAlign val="superscript"/>
        <sz val="9"/>
        <color theme="1"/>
        <rFont val="Times New Roman"/>
        <family val="1"/>
      </rPr>
      <t>st</t>
    </r>
    <r>
      <rPr>
        <i/>
        <sz val="9"/>
        <color theme="1"/>
        <rFont val="Times New Roman"/>
        <family val="1"/>
      </rPr>
      <t xml:space="preserve"> Revision) </t>
    </r>
    <r>
      <rPr>
        <sz val="9"/>
        <color theme="1"/>
        <rFont val="Times New Roman"/>
        <family val="1"/>
      </rPr>
      <t xml:space="preserve">filed with the Board on December 7, 2021 regarding the Company’s </t>
    </r>
    <r>
      <rPr>
        <i/>
        <sz val="9"/>
        <color theme="1"/>
        <rFont val="Times New Roman"/>
        <family val="1"/>
      </rPr>
      <t>2022/2023 General Rate Application (Amended)</t>
    </r>
    <r>
      <rPr>
        <sz val="9"/>
        <color theme="1"/>
        <rFont val="Times New Roman"/>
        <family val="1"/>
      </rPr>
      <t>.</t>
    </r>
  </si>
  <si>
    <t>Due to higher interest on the Company's Rate Stabilization Account effective July 1, 2024. This is based on the change in rate of return</t>
  </si>
  <si>
    <t xml:space="preserve"> on rate base from the 2023 test year of 6.39% to the 2024 regulated rate of return on rate base of 6.72% as shown in Appendix B, line 27.</t>
  </si>
  <si>
    <r>
      <t xml:space="preserve">Finance Charges </t>
    </r>
    <r>
      <rPr>
        <vertAlign val="superscript"/>
        <sz val="11"/>
        <color theme="1"/>
        <rFont val="Times New Roman"/>
        <family val="1"/>
      </rPr>
      <t>1</t>
    </r>
  </si>
  <si>
    <t>Column B is the annual customer billings resulting from the proposed 2024 Return on Rate Base rate recovery in the requested approach.</t>
  </si>
  <si>
    <t>The 2024 revenue requirement is the 2023 test year revenue requirement revised for the increased cost of debt for 2024 in the requested approach.</t>
  </si>
  <si>
    <t>PUB-NP-018, Attachment B, Appendix D</t>
  </si>
  <si>
    <r>
      <t xml:space="preserve">The 2024 forecast cost of debt as shown in the </t>
    </r>
    <r>
      <rPr>
        <sz val="9"/>
        <rFont val="Times New Roman"/>
        <family val="1"/>
      </rPr>
      <t xml:space="preserve">Application, </t>
    </r>
    <r>
      <rPr>
        <i/>
        <sz val="9"/>
        <rFont val="Times New Roman"/>
        <family val="1"/>
      </rPr>
      <t>2024 Rate of Return on Rate Base</t>
    </r>
    <r>
      <rPr>
        <sz val="9"/>
        <rFont val="Times New Roman"/>
        <family val="1"/>
      </rPr>
      <t xml:space="preserve"> report</t>
    </r>
    <r>
      <rPr>
        <i/>
        <sz val="9"/>
        <rFont val="Times New Roman"/>
        <family val="1"/>
      </rPr>
      <t>, Appendix B,</t>
    </r>
    <r>
      <rPr>
        <sz val="9"/>
        <rFont val="Times New Roman"/>
        <family val="1"/>
      </rPr>
      <t xml:space="preserve"> line 12. Cost of Debt shown is net of AFUDC.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</si>
</sst>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General_)"/>
    <numFmt numFmtId="167" formatCode="0.0%"/>
    <numFmt numFmtId="168" formatCode="0.0000%"/>
    <numFmt numFmtId="169" formatCode="#,##0.0000000_);\(#,##0.0000000\)"/>
    <numFmt numFmtId="170" formatCode="0.000%"/>
  </numFmts>
  <fonts count="68" x14ac:knownFonts="1">
    <font>
      <sz val="11"/>
      <color theme="1"/>
      <name val="Calibri"/>
      <family val="2"/>
      <scheme val="minor"/>
    </font>
    <font>
      <sz val="11"/>
      <color theme="1"/>
      <name val="Calibri"/>
      <family val="2"/>
      <scheme val="minor"/>
    </font>
    <font>
      <i/>
      <sz val="12"/>
      <name val="Times New Roman"/>
      <family val="1"/>
    </font>
    <font>
      <sz val="11"/>
      <name val="Times New Roman"/>
      <family val="1"/>
    </font>
    <font>
      <sz val="10"/>
      <name val="Times New Roman"/>
      <family val="1"/>
    </font>
    <font>
      <b/>
      <sz val="12"/>
      <name val="Times New Roman"/>
      <family val="1"/>
    </font>
    <font>
      <b/>
      <sz val="12"/>
      <color theme="1"/>
      <name val="Times New Roman"/>
      <family val="1"/>
    </font>
    <font>
      <sz val="12"/>
      <color theme="1"/>
      <name val="Times New Roman"/>
      <family val="1"/>
    </font>
    <font>
      <sz val="11"/>
      <color theme="1"/>
      <name val="Times New Roman"/>
      <family val="1"/>
    </font>
    <font>
      <vertAlign val="superscript"/>
      <sz val="11"/>
      <name val="Times New Roman"/>
      <family val="1"/>
    </font>
    <font>
      <sz val="10"/>
      <color theme="1"/>
      <name val="Times New Roman"/>
      <family val="1"/>
    </font>
    <font>
      <b/>
      <sz val="11"/>
      <color theme="1"/>
      <name val="Times New Roman"/>
      <family val="1"/>
    </font>
    <font>
      <sz val="11"/>
      <color rgb="FFFF0000"/>
      <name val="Times New Roman"/>
      <family val="1"/>
    </font>
    <font>
      <sz val="12"/>
      <name val="Times New Roman"/>
      <family val="1"/>
    </font>
    <font>
      <vertAlign val="superscript"/>
      <sz val="10"/>
      <color theme="1"/>
      <name val="Times New Roman"/>
      <family val="1"/>
    </font>
    <font>
      <i/>
      <sz val="11"/>
      <name val="Times New Roman"/>
      <family val="1"/>
    </font>
    <font>
      <b/>
      <i/>
      <sz val="11"/>
      <name val="Times New Roman"/>
      <family val="1"/>
    </font>
    <font>
      <b/>
      <sz val="11"/>
      <name val="Times New Roman"/>
      <family val="1"/>
    </font>
    <font>
      <sz val="11"/>
      <color indexed="12"/>
      <name val="Times New Roman"/>
      <family val="1"/>
    </font>
    <font>
      <sz val="11"/>
      <color indexed="8"/>
      <name val="Times New Roman"/>
      <family val="1"/>
    </font>
    <font>
      <vertAlign val="superscript"/>
      <sz val="11"/>
      <color indexed="8"/>
      <name val="Times New Roman"/>
      <family val="1"/>
    </font>
    <font>
      <b/>
      <sz val="11"/>
      <color indexed="8"/>
      <name val="Times New Roman"/>
      <family val="1"/>
    </font>
    <font>
      <sz val="12"/>
      <color indexed="8"/>
      <name val="Times New Roman"/>
      <family val="1"/>
    </font>
    <font>
      <u/>
      <sz val="10"/>
      <name val="Times New Roman"/>
      <family val="1"/>
    </font>
    <font>
      <vertAlign val="superscript"/>
      <sz val="12"/>
      <name val="Times New Roman"/>
      <family val="1"/>
    </font>
    <font>
      <sz val="14"/>
      <name val="Times New Roman"/>
      <family val="1"/>
    </font>
    <font>
      <i/>
      <sz val="14"/>
      <name val="Times New Roman"/>
      <family val="1"/>
    </font>
    <font>
      <sz val="9"/>
      <name val="Times New Roman"/>
      <family val="1"/>
    </font>
    <font>
      <sz val="9"/>
      <color indexed="8"/>
      <name val="Times New Roman"/>
      <family val="1"/>
    </font>
    <font>
      <vertAlign val="superscript"/>
      <sz val="9"/>
      <name val="Times New Roman"/>
      <family val="1"/>
    </font>
    <font>
      <sz val="9"/>
      <color theme="1"/>
      <name val="Times New Roman"/>
      <family val="1"/>
    </font>
    <font>
      <b/>
      <sz val="9"/>
      <color theme="1"/>
      <name val="Times New Roman"/>
      <family val="1"/>
    </font>
    <font>
      <sz val="11"/>
      <color rgb="FFFF0000"/>
      <name val="Calibri"/>
      <family val="2"/>
      <scheme val="minor"/>
    </font>
    <font>
      <i/>
      <sz val="14"/>
      <color theme="1"/>
      <name val="Times New Roman"/>
      <family val="1"/>
    </font>
    <font>
      <b/>
      <sz val="14"/>
      <name val="Times New Roman"/>
      <family val="1"/>
    </font>
    <font>
      <b/>
      <vertAlign val="superscript"/>
      <sz val="12"/>
      <color theme="1"/>
      <name val="Times New Roman"/>
      <family val="1"/>
    </font>
    <font>
      <sz val="14"/>
      <color theme="1"/>
      <name val="Times New Roman"/>
      <family val="1"/>
    </font>
    <font>
      <b/>
      <sz val="12"/>
      <color rgb="FFFF0000"/>
      <name val="Times New Roman"/>
      <family val="1"/>
    </font>
    <font>
      <b/>
      <u/>
      <sz val="12"/>
      <name val="Times New Roman"/>
      <family val="1"/>
    </font>
    <font>
      <i/>
      <sz val="12"/>
      <color theme="1"/>
      <name val="Times New Roman"/>
      <family val="1"/>
    </font>
    <font>
      <sz val="10"/>
      <color theme="1"/>
      <name val="Calibri"/>
      <family val="2"/>
      <scheme val="minor"/>
    </font>
    <font>
      <sz val="10"/>
      <color rgb="FFFF0000"/>
      <name val="Calibri"/>
      <family val="2"/>
      <scheme val="minor"/>
    </font>
    <font>
      <vertAlign val="superscript"/>
      <sz val="9"/>
      <color indexed="8"/>
      <name val="Times New Roman"/>
      <family val="1"/>
    </font>
    <font>
      <vertAlign val="superscript"/>
      <sz val="9"/>
      <color theme="1"/>
      <name val="Times New Roman"/>
      <family val="1"/>
    </font>
    <font>
      <sz val="9"/>
      <color theme="1"/>
      <name val="Calibri"/>
      <family val="2"/>
      <scheme val="minor"/>
    </font>
    <font>
      <sz val="9"/>
      <color rgb="FFFF0000"/>
      <name val="Times New Roman"/>
      <family val="1"/>
    </font>
    <font>
      <sz val="11"/>
      <color rgb="FF000000"/>
      <name val="Calibri"/>
      <family val="2"/>
    </font>
    <font>
      <b/>
      <vertAlign val="superscript"/>
      <sz val="8.4"/>
      <color theme="1"/>
      <name val="Times New Roman"/>
      <family val="1"/>
    </font>
    <font>
      <i/>
      <sz val="9"/>
      <color theme="1"/>
      <name val="Times New Roman"/>
      <family val="1"/>
    </font>
    <font>
      <sz val="11.5"/>
      <color rgb="FFFF0000"/>
      <name val="Calibri"/>
      <family val="2"/>
      <scheme val="minor"/>
    </font>
    <font>
      <b/>
      <sz val="11.5"/>
      <color theme="1"/>
      <name val="Times New Roman"/>
      <family val="1"/>
    </font>
    <font>
      <b/>
      <sz val="11.5"/>
      <name val="Times New Roman"/>
      <family val="1"/>
    </font>
    <font>
      <vertAlign val="superscript"/>
      <sz val="11.5"/>
      <color indexed="8"/>
      <name val="Times New Roman"/>
      <family val="1"/>
    </font>
    <font>
      <sz val="11.5"/>
      <name val="Times New Roman"/>
      <family val="1"/>
    </font>
    <font>
      <sz val="11.5"/>
      <color rgb="FFFF0000"/>
      <name val="Times New Roman"/>
      <family val="1"/>
    </font>
    <font>
      <sz val="11.5"/>
      <color theme="1"/>
      <name val="Times New Roman"/>
      <family val="1"/>
    </font>
    <font>
      <vertAlign val="superscript"/>
      <sz val="11.5"/>
      <color theme="1"/>
      <name val="Times New Roman"/>
      <family val="1"/>
    </font>
    <font>
      <b/>
      <sz val="9"/>
      <name val="Times New Roman"/>
      <family val="1"/>
    </font>
    <font>
      <i/>
      <sz val="11.5"/>
      <name val="Times New Roman"/>
      <family val="1"/>
    </font>
    <font>
      <vertAlign val="superscript"/>
      <sz val="11.5"/>
      <name val="Times New Roman"/>
      <family val="1"/>
    </font>
    <font>
      <b/>
      <vertAlign val="superscript"/>
      <sz val="11"/>
      <name val="Times New Roman"/>
      <family val="1"/>
    </font>
    <font>
      <b/>
      <i/>
      <sz val="12"/>
      <name val="Times New Roman"/>
      <family val="1"/>
    </font>
    <font>
      <u/>
      <sz val="11"/>
      <name val="Calibri"/>
      <family val="2"/>
      <scheme val="minor"/>
    </font>
    <font>
      <sz val="11"/>
      <name val="Calibri"/>
      <family val="2"/>
      <scheme val="minor"/>
    </font>
    <font>
      <sz val="10"/>
      <name val="Calibri"/>
      <family val="2"/>
      <scheme val="minor"/>
    </font>
    <font>
      <i/>
      <sz val="9"/>
      <name val="Times New Roman"/>
      <family val="1"/>
    </font>
    <font>
      <vertAlign val="superscript"/>
      <sz val="11"/>
      <color theme="1"/>
      <name val="Times New Roman"/>
      <family val="1"/>
    </font>
    <font>
      <i/>
      <vertAlign val="superscript"/>
      <sz val="9"/>
      <color theme="1"/>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cellStyleXfs>
  <cellXfs count="339">
    <xf numFmtId="0" fontId="0" fillId="0" borderId="0" xfId="0"/>
    <xf numFmtId="0" fontId="2" fillId="0" borderId="1" xfId="0" applyFont="1" applyBorder="1"/>
    <xf numFmtId="0" fontId="3" fillId="0" borderId="1" xfId="0" applyFont="1" applyBorder="1"/>
    <xf numFmtId="0" fontId="4" fillId="0" borderId="1" xfId="0" applyFont="1" applyBorder="1" applyAlignment="1">
      <alignment horizontal="left"/>
    </xf>
    <xf numFmtId="0" fontId="7" fillId="0" borderId="0" xfId="0" applyFont="1"/>
    <xf numFmtId="0" fontId="8" fillId="0" borderId="0" xfId="0" applyFont="1"/>
    <xf numFmtId="0" fontId="9" fillId="0" borderId="0" xfId="0" applyFont="1" applyAlignment="1">
      <alignment horizontal="left" vertical="top"/>
    </xf>
    <xf numFmtId="0" fontId="10" fillId="0" borderId="0" xfId="0" quotePrefix="1" applyFont="1"/>
    <xf numFmtId="0" fontId="11" fillId="0" borderId="0" xfId="0" applyFont="1"/>
    <xf numFmtId="164" fontId="8" fillId="0" borderId="0" xfId="1" applyNumberFormat="1" applyFont="1"/>
    <xf numFmtId="164" fontId="12" fillId="0" borderId="0" xfId="1" applyNumberFormat="1" applyFont="1"/>
    <xf numFmtId="164" fontId="7" fillId="0" borderId="0" xfId="1" applyNumberFormat="1" applyFont="1"/>
    <xf numFmtId="164" fontId="3" fillId="0" borderId="0" xfId="1" applyNumberFormat="1" applyFont="1" applyFill="1"/>
    <xf numFmtId="0" fontId="6" fillId="0" borderId="0" xfId="0" applyFont="1"/>
    <xf numFmtId="164" fontId="7" fillId="0" borderId="0" xfId="1" applyNumberFormat="1" applyFont="1" applyBorder="1"/>
    <xf numFmtId="0" fontId="2" fillId="0" borderId="3" xfId="0" applyFont="1" applyBorder="1"/>
    <xf numFmtId="0" fontId="13" fillId="0" borderId="3" xfId="0" applyFont="1" applyBorder="1"/>
    <xf numFmtId="0" fontId="13" fillId="0" borderId="3" xfId="0" applyFont="1" applyBorder="1" applyAlignment="1">
      <alignment horizontal="right"/>
    </xf>
    <xf numFmtId="0" fontId="14" fillId="0" borderId="0" xfId="0" quotePrefix="1" applyFont="1"/>
    <xf numFmtId="0" fontId="10" fillId="0" borderId="0" xfId="0" applyFont="1"/>
    <xf numFmtId="0" fontId="10" fillId="0" borderId="0" xfId="0" applyFont="1" applyBorder="1" applyAlignment="1">
      <alignment horizontal="center"/>
    </xf>
    <xf numFmtId="0" fontId="10" fillId="0" borderId="0" xfId="0" applyFont="1" applyBorder="1"/>
    <xf numFmtId="164" fontId="10" fillId="0" borderId="0" xfId="1" applyNumberFormat="1" applyFont="1"/>
    <xf numFmtId="164" fontId="10" fillId="0" borderId="0" xfId="1" applyNumberFormat="1" applyFont="1" applyBorder="1"/>
    <xf numFmtId="164" fontId="10" fillId="0" borderId="0" xfId="0" applyNumberFormat="1" applyFont="1" applyBorder="1"/>
    <xf numFmtId="0" fontId="3" fillId="0" borderId="0" xfId="0" applyFont="1" applyBorder="1"/>
    <xf numFmtId="0" fontId="3" fillId="0" borderId="0" xfId="0" applyFont="1" applyBorder="1" applyAlignment="1">
      <alignment horizontal="left"/>
    </xf>
    <xf numFmtId="0" fontId="15" fillId="0" borderId="0" xfId="0" applyFont="1" applyBorder="1"/>
    <xf numFmtId="0" fontId="16" fillId="0" borderId="0" xfId="0" applyFont="1" applyBorder="1"/>
    <xf numFmtId="0" fontId="17" fillId="0" borderId="0" xfId="0" applyFont="1" applyBorder="1" applyAlignment="1">
      <alignment horizontal="left"/>
    </xf>
    <xf numFmtId="0" fontId="3" fillId="0" borderId="0" xfId="0" applyFont="1" applyFill="1" applyBorder="1" applyAlignment="1">
      <alignment horizontal="left"/>
    </xf>
    <xf numFmtId="0" fontId="3" fillId="0" borderId="0" xfId="0" applyFont="1" applyFill="1" applyBorder="1" applyAlignment="1"/>
    <xf numFmtId="0" fontId="3" fillId="0" borderId="0" xfId="4" applyFont="1"/>
    <xf numFmtId="0" fontId="13" fillId="0" borderId="0" xfId="4" applyFont="1"/>
    <xf numFmtId="0" fontId="3" fillId="0" borderId="0" xfId="4" applyFont="1" applyBorder="1" applyAlignment="1">
      <alignment horizontal="right"/>
    </xf>
    <xf numFmtId="0" fontId="3" fillId="0" borderId="0" xfId="4" applyFont="1" applyBorder="1"/>
    <xf numFmtId="0" fontId="17" fillId="0" borderId="0" xfId="4" applyFont="1" applyBorder="1"/>
    <xf numFmtId="0" fontId="18" fillId="0" borderId="0" xfId="4" applyFont="1" applyFill="1" applyBorder="1"/>
    <xf numFmtId="0" fontId="19" fillId="0" borderId="0" xfId="4" applyFont="1" applyFill="1" applyBorder="1"/>
    <xf numFmtId="0" fontId="3" fillId="0" borderId="0" xfId="4" applyFont="1" applyFill="1"/>
    <xf numFmtId="165" fontId="19" fillId="0" borderId="0" xfId="4" applyNumberFormat="1" applyFont="1" applyFill="1" applyBorder="1"/>
    <xf numFmtId="164" fontId="19" fillId="0" borderId="0" xfId="5" applyNumberFormat="1" applyFont="1" applyFill="1" applyBorder="1" applyAlignment="1">
      <alignment horizontal="center"/>
    </xf>
    <xf numFmtId="164" fontId="19" fillId="0" borderId="0" xfId="5" applyNumberFormat="1" applyFont="1" applyFill="1" applyBorder="1"/>
    <xf numFmtId="164" fontId="20" fillId="0" borderId="0" xfId="5" applyNumberFormat="1" applyFont="1" applyFill="1" applyBorder="1"/>
    <xf numFmtId="164" fontId="20" fillId="0" borderId="0" xfId="5" quotePrefix="1" applyNumberFormat="1" applyFont="1" applyFill="1" applyBorder="1"/>
    <xf numFmtId="0" fontId="3" fillId="0" borderId="0" xfId="4" applyFont="1" applyFill="1" applyBorder="1"/>
    <xf numFmtId="165" fontId="19" fillId="0" borderId="0" xfId="6" applyNumberFormat="1" applyFont="1" applyBorder="1"/>
    <xf numFmtId="0" fontId="19" fillId="0" borderId="0" xfId="4" applyFont="1" applyBorder="1"/>
    <xf numFmtId="0" fontId="19" fillId="0" borderId="0" xfId="4" applyFont="1" applyFill="1"/>
    <xf numFmtId="10" fontId="19" fillId="0" borderId="0" xfId="7" applyNumberFormat="1" applyFont="1" applyBorder="1"/>
    <xf numFmtId="10" fontId="19" fillId="0" borderId="0" xfId="7" applyNumberFormat="1" applyFont="1" applyFill="1" applyBorder="1" applyAlignment="1">
      <alignment horizontal="right"/>
    </xf>
    <xf numFmtId="10" fontId="19" fillId="0" borderId="0" xfId="7" applyNumberFormat="1" applyFont="1" applyFill="1" applyBorder="1"/>
    <xf numFmtId="10" fontId="21" fillId="0" borderId="0" xfId="7" applyNumberFormat="1" applyFont="1" applyBorder="1"/>
    <xf numFmtId="165" fontId="19" fillId="0" borderId="0" xfId="6" applyNumberFormat="1" applyFont="1" applyFill="1" applyBorder="1"/>
    <xf numFmtId="43" fontId="13" fillId="0" borderId="0" xfId="4" applyNumberFormat="1" applyFont="1"/>
    <xf numFmtId="10" fontId="3" fillId="0" borderId="0" xfId="7" applyNumberFormat="1" applyFont="1" applyFill="1" applyBorder="1"/>
    <xf numFmtId="10" fontId="3" fillId="0" borderId="0" xfId="4" applyNumberFormat="1" applyFont="1" applyFill="1" applyBorder="1"/>
    <xf numFmtId="0" fontId="21" fillId="0" borderId="0" xfId="4" quotePrefix="1" applyFont="1" applyFill="1" applyBorder="1" applyAlignment="1">
      <alignment horizontal="center"/>
    </xf>
    <xf numFmtId="164" fontId="19" fillId="0" borderId="0" xfId="5" applyNumberFormat="1" applyFont="1" applyBorder="1"/>
    <xf numFmtId="165" fontId="22" fillId="0" borderId="0" xfId="6" applyNumberFormat="1" applyFont="1" applyBorder="1"/>
    <xf numFmtId="10" fontId="22" fillId="0" borderId="0" xfId="6" applyNumberFormat="1" applyFont="1" applyBorder="1"/>
    <xf numFmtId="0" fontId="23" fillId="0" borderId="0" xfId="4" applyNumberFormat="1" applyFont="1" applyBorder="1" applyAlignment="1">
      <alignment horizontal="left"/>
    </xf>
    <xf numFmtId="0" fontId="4" fillId="0" borderId="0" xfId="4" applyFont="1" applyBorder="1"/>
    <xf numFmtId="10" fontId="22" fillId="0" borderId="0" xfId="3" applyNumberFormat="1" applyFont="1" applyBorder="1"/>
    <xf numFmtId="0" fontId="13" fillId="0" borderId="0" xfId="4" applyFont="1" applyFill="1"/>
    <xf numFmtId="0" fontId="13" fillId="0" borderId="0" xfId="4" applyFont="1" applyBorder="1" applyAlignment="1">
      <alignment horizontal="left"/>
    </xf>
    <xf numFmtId="0" fontId="13" fillId="0" borderId="0" xfId="4" applyFont="1" applyBorder="1"/>
    <xf numFmtId="0" fontId="25" fillId="0" borderId="0" xfId="4" applyFont="1" applyBorder="1" applyAlignment="1">
      <alignment horizontal="left"/>
    </xf>
    <xf numFmtId="0" fontId="26" fillId="0" borderId="0" xfId="4" applyFont="1" applyBorder="1"/>
    <xf numFmtId="0" fontId="25" fillId="0" borderId="0" xfId="4" applyFont="1" applyBorder="1"/>
    <xf numFmtId="0" fontId="25" fillId="0" borderId="0" xfId="4" applyFont="1"/>
    <xf numFmtId="0" fontId="8" fillId="0" borderId="0" xfId="0" applyFont="1" applyBorder="1"/>
    <xf numFmtId="0" fontId="8" fillId="0" borderId="0" xfId="0" applyFont="1" applyFill="1" applyBorder="1"/>
    <xf numFmtId="0" fontId="27" fillId="0" borderId="0" xfId="4" applyFont="1" applyFill="1" applyBorder="1"/>
    <xf numFmtId="0" fontId="27" fillId="0" borderId="0" xfId="4" applyFont="1" applyFill="1"/>
    <xf numFmtId="10" fontId="28" fillId="0" borderId="0" xfId="7" applyNumberFormat="1" applyFont="1" applyFill="1" applyBorder="1" applyAlignment="1">
      <alignment horizontal="right"/>
    </xf>
    <xf numFmtId="0" fontId="27" fillId="0" borderId="0" xfId="0" applyFont="1" applyFill="1" applyBorder="1"/>
    <xf numFmtId="0" fontId="30" fillId="0" borderId="0" xfId="0" applyFont="1"/>
    <xf numFmtId="164" fontId="27" fillId="0" borderId="0" xfId="5" applyNumberFormat="1" applyFont="1" applyFill="1" applyBorder="1" applyAlignment="1">
      <alignment horizontal="center"/>
    </xf>
    <xf numFmtId="0" fontId="33" fillId="0" borderId="1" xfId="0" applyFont="1" applyBorder="1" applyAlignment="1">
      <alignment horizontal="left"/>
    </xf>
    <xf numFmtId="0" fontId="34" fillId="0" borderId="1" xfId="0" applyFont="1" applyFill="1" applyBorder="1" applyAlignment="1">
      <alignment horizontal="right"/>
    </xf>
    <xf numFmtId="0" fontId="33" fillId="0" borderId="0" xfId="0" applyFont="1" applyBorder="1" applyAlignment="1">
      <alignment horizontal="left"/>
    </xf>
    <xf numFmtId="0" fontId="34" fillId="0" borderId="0" xfId="0" applyFont="1" applyFill="1" applyBorder="1" applyAlignment="1">
      <alignment horizontal="right"/>
    </xf>
    <xf numFmtId="0" fontId="0" fillId="0" borderId="0" xfId="0" applyFont="1"/>
    <xf numFmtId="0" fontId="11" fillId="0" borderId="0" xfId="0" applyFont="1" applyAlignment="1">
      <alignment horizontal="center"/>
    </xf>
    <xf numFmtId="0" fontId="6" fillId="0" borderId="1" xfId="0" applyFont="1" applyBorder="1" applyAlignment="1">
      <alignment horizontal="center"/>
    </xf>
    <xf numFmtId="0" fontId="11" fillId="0" borderId="0" xfId="0" applyFont="1" applyBorder="1" applyAlignment="1">
      <alignment horizontal="left"/>
    </xf>
    <xf numFmtId="0" fontId="17" fillId="0" borderId="0" xfId="0" applyFont="1" applyFill="1" applyBorder="1" applyAlignment="1">
      <alignment horizontal="center"/>
    </xf>
    <xf numFmtId="0" fontId="8" fillId="0" borderId="0" xfId="0" applyFont="1" applyAlignment="1">
      <alignment horizontal="right"/>
    </xf>
    <xf numFmtId="0" fontId="11" fillId="0" borderId="0" xfId="0" applyFont="1" applyBorder="1"/>
    <xf numFmtId="164" fontId="8" fillId="0" borderId="0" xfId="1" applyNumberFormat="1" applyFont="1" applyFill="1" applyBorder="1"/>
    <xf numFmtId="164" fontId="8" fillId="0" borderId="0" xfId="0" applyNumberFormat="1" applyFont="1" applyBorder="1"/>
    <xf numFmtId="0" fontId="0" fillId="0" borderId="0" xfId="0" applyBorder="1"/>
    <xf numFmtId="164" fontId="8" fillId="0" borderId="1" xfId="1" applyNumberFormat="1" applyFont="1" applyFill="1" applyBorder="1"/>
    <xf numFmtId="164" fontId="8" fillId="0" borderId="4" xfId="1" applyNumberFormat="1" applyFont="1" applyFill="1" applyBorder="1"/>
    <xf numFmtId="164" fontId="8" fillId="0" borderId="5" xfId="1" applyNumberFormat="1" applyFont="1" applyFill="1" applyBorder="1"/>
    <xf numFmtId="0" fontId="32" fillId="0" borderId="0" xfId="0" applyFont="1" applyFill="1"/>
    <xf numFmtId="0" fontId="36" fillId="0" borderId="3" xfId="0" applyFont="1" applyBorder="1" applyAlignment="1">
      <alignment horizontal="right"/>
    </xf>
    <xf numFmtId="0" fontId="33" fillId="0" borderId="0" xfId="0" applyFont="1" applyBorder="1" applyAlignment="1"/>
    <xf numFmtId="0" fontId="32" fillId="0" borderId="0" xfId="0" applyFont="1" applyFill="1" applyBorder="1"/>
    <xf numFmtId="0" fontId="6" fillId="0" borderId="1" xfId="0" quotePrefix="1" applyFont="1" applyBorder="1" applyAlignment="1">
      <alignment horizontal="center"/>
    </xf>
    <xf numFmtId="0" fontId="10" fillId="0" borderId="0" xfId="0" quotePrefix="1" applyFont="1" applyAlignment="1">
      <alignment horizontal="left"/>
    </xf>
    <xf numFmtId="0" fontId="26" fillId="0" borderId="1" xfId="0" applyFont="1" applyFill="1" applyBorder="1" applyAlignment="1">
      <alignment horizontal="right"/>
    </xf>
    <xf numFmtId="0" fontId="6" fillId="0" borderId="0" xfId="0" quotePrefix="1" applyFont="1" applyAlignment="1">
      <alignment horizontal="center"/>
    </xf>
    <xf numFmtId="164" fontId="13" fillId="0" borderId="0" xfId="4" applyNumberFormat="1" applyFont="1"/>
    <xf numFmtId="0" fontId="32" fillId="0" borderId="1" xfId="0" applyFont="1" applyFill="1" applyBorder="1"/>
    <xf numFmtId="164" fontId="3" fillId="0" borderId="0" xfId="1" applyNumberFormat="1" applyFont="1" applyFill="1" applyBorder="1"/>
    <xf numFmtId="165" fontId="3" fillId="0" borderId="0" xfId="0" applyNumberFormat="1" applyFont="1" applyFill="1" applyBorder="1"/>
    <xf numFmtId="164" fontId="3" fillId="0" borderId="0" xfId="0" applyNumberFormat="1" applyFont="1" applyFill="1" applyBorder="1"/>
    <xf numFmtId="164" fontId="3" fillId="0" borderId="1" xfId="1" applyNumberFormat="1" applyFont="1" applyFill="1" applyBorder="1"/>
    <xf numFmtId="164" fontId="3" fillId="0" borderId="4" xfId="1" applyNumberFormat="1" applyFont="1" applyFill="1" applyBorder="1"/>
    <xf numFmtId="164" fontId="11" fillId="0" borderId="0" xfId="1" applyNumberFormat="1" applyFont="1" applyFill="1" applyBorder="1"/>
    <xf numFmtId="164" fontId="17" fillId="0" borderId="0" xfId="1" applyNumberFormat="1" applyFont="1" applyFill="1" applyBorder="1"/>
    <xf numFmtId="0" fontId="12" fillId="0" borderId="0" xfId="0" applyFont="1" applyFill="1" applyBorder="1"/>
    <xf numFmtId="164" fontId="12" fillId="0" borderId="0" xfId="0" applyNumberFormat="1" applyFont="1" applyFill="1" applyBorder="1"/>
    <xf numFmtId="0" fontId="8" fillId="0" borderId="0" xfId="0" applyFont="1" applyAlignment="1">
      <alignment horizontal="left"/>
    </xf>
    <xf numFmtId="0" fontId="32" fillId="0" borderId="3" xfId="0" applyFont="1" applyFill="1" applyBorder="1"/>
    <xf numFmtId="165" fontId="8" fillId="0" borderId="0" xfId="0" applyNumberFormat="1" applyFont="1" applyFill="1" applyBorder="1"/>
    <xf numFmtId="42" fontId="8" fillId="0" borderId="0" xfId="1" applyNumberFormat="1" applyFont="1" applyFill="1" applyBorder="1"/>
    <xf numFmtId="164" fontId="3" fillId="0" borderId="5" xfId="1" applyNumberFormat="1" applyFont="1" applyFill="1" applyBorder="1"/>
    <xf numFmtId="0" fontId="8" fillId="0" borderId="0" xfId="0" applyFont="1" applyBorder="1" applyAlignment="1">
      <alignment horizontal="right"/>
    </xf>
    <xf numFmtId="0" fontId="6" fillId="0" borderId="0" xfId="0" applyFont="1" applyFill="1" applyAlignment="1">
      <alignment horizontal="center"/>
    </xf>
    <xf numFmtId="0" fontId="6" fillId="0" borderId="0" xfId="0" applyFont="1" applyAlignment="1">
      <alignment horizontal="center"/>
    </xf>
    <xf numFmtId="0" fontId="6" fillId="0" borderId="1" xfId="0" applyFont="1" applyFill="1" applyBorder="1" applyAlignment="1">
      <alignment horizontal="center"/>
    </xf>
    <xf numFmtId="164" fontId="27" fillId="0" borderId="0" xfId="1" applyNumberFormat="1" applyFont="1" applyFill="1" applyBorder="1"/>
    <xf numFmtId="164" fontId="27" fillId="0" borderId="1" xfId="1" applyNumberFormat="1" applyFont="1" applyFill="1" applyBorder="1"/>
    <xf numFmtId="0" fontId="37" fillId="0" borderId="0" xfId="0" applyFont="1" applyFill="1" applyAlignment="1">
      <alignment horizontal="left"/>
    </xf>
    <xf numFmtId="0" fontId="4" fillId="0" borderId="0" xfId="0" applyFont="1"/>
    <xf numFmtId="0" fontId="13" fillId="0" borderId="0" xfId="0" applyFont="1"/>
    <xf numFmtId="0" fontId="25" fillId="0" borderId="0" xfId="0" applyFont="1"/>
    <xf numFmtId="0" fontId="13" fillId="0" borderId="0" xfId="0" applyFont="1" applyAlignment="1">
      <alignment horizontal="centerContinuous"/>
    </xf>
    <xf numFmtId="166" fontId="5" fillId="0" borderId="0" xfId="0" applyNumberFormat="1" applyFont="1" applyAlignment="1" applyProtection="1">
      <alignment horizontal="center"/>
    </xf>
    <xf numFmtId="0" fontId="5" fillId="0" borderId="0" xfId="0" applyFont="1" applyAlignment="1">
      <alignment horizontal="center"/>
    </xf>
    <xf numFmtId="0" fontId="5" fillId="0" borderId="0" xfId="0" applyFont="1"/>
    <xf numFmtId="0" fontId="5" fillId="0" borderId="0" xfId="0" applyFont="1" applyBorder="1" applyAlignment="1">
      <alignment horizontal="center"/>
    </xf>
    <xf numFmtId="166" fontId="5" fillId="0" borderId="0" xfId="0" applyNumberFormat="1" applyFont="1" applyAlignment="1" applyProtection="1">
      <alignment horizontal="left"/>
    </xf>
    <xf numFmtId="166" fontId="38" fillId="0" borderId="0" xfId="0" applyNumberFormat="1" applyFont="1" applyAlignment="1" applyProtection="1">
      <alignment horizontal="center"/>
    </xf>
    <xf numFmtId="0" fontId="38" fillId="0" borderId="0" xfId="0" applyFont="1" applyAlignment="1">
      <alignment horizontal="center"/>
    </xf>
    <xf numFmtId="0" fontId="13" fillId="0" borderId="0" xfId="0" applyFont="1" applyAlignment="1">
      <alignment horizontal="left"/>
    </xf>
    <xf numFmtId="5" fontId="34" fillId="0" borderId="0" xfId="0" applyNumberFormat="1" applyFont="1" applyProtection="1"/>
    <xf numFmtId="168" fontId="34" fillId="0" borderId="0" xfId="3" applyNumberFormat="1" applyFont="1" applyProtection="1"/>
    <xf numFmtId="5" fontId="13" fillId="0" borderId="0" xfId="0" applyNumberFormat="1" applyFont="1" applyProtection="1"/>
    <xf numFmtId="5" fontId="34" fillId="0" borderId="1" xfId="0" applyNumberFormat="1" applyFont="1" applyBorder="1" applyProtection="1"/>
    <xf numFmtId="164" fontId="34" fillId="0" borderId="1" xfId="0" applyNumberFormat="1" applyFont="1" applyBorder="1" applyProtection="1"/>
    <xf numFmtId="5" fontId="4" fillId="0" borderId="0" xfId="0" applyNumberFormat="1" applyFont="1" applyProtection="1"/>
    <xf numFmtId="164" fontId="8" fillId="0" borderId="6" xfId="1" applyNumberFormat="1" applyFont="1" applyFill="1" applyBorder="1"/>
    <xf numFmtId="0" fontId="39" fillId="0" borderId="1" xfId="0" quotePrefix="1" applyFont="1" applyBorder="1" applyAlignment="1">
      <alignment horizontal="left"/>
    </xf>
    <xf numFmtId="0" fontId="3" fillId="0" borderId="0" xfId="4" applyFont="1" applyBorder="1" applyAlignment="1">
      <alignment horizontal="left"/>
    </xf>
    <xf numFmtId="0" fontId="12" fillId="0" borderId="6" xfId="0" applyFont="1" applyFill="1" applyBorder="1"/>
    <xf numFmtId="166" fontId="5" fillId="0" borderId="0" xfId="0" applyNumberFormat="1" applyFont="1" applyAlignment="1" applyProtection="1">
      <alignment horizontal="center"/>
    </xf>
    <xf numFmtId="167" fontId="0" fillId="0" borderId="0" xfId="3" applyNumberFormat="1" applyFont="1"/>
    <xf numFmtId="0" fontId="5" fillId="0" borderId="0" xfId="0" applyFont="1" applyFill="1" applyAlignment="1">
      <alignment horizontal="center"/>
    </xf>
    <xf numFmtId="0" fontId="13" fillId="0" borderId="0" xfId="0" applyFont="1" applyFill="1" applyAlignment="1">
      <alignment horizontal="center"/>
    </xf>
    <xf numFmtId="167" fontId="13" fillId="0" borderId="0" xfId="0" applyNumberFormat="1" applyFont="1" applyFill="1"/>
    <xf numFmtId="167" fontId="24" fillId="0" borderId="0" xfId="0" quotePrefix="1" applyNumberFormat="1" applyFont="1" applyFill="1"/>
    <xf numFmtId="5" fontId="13" fillId="0" borderId="0" xfId="0" applyNumberFormat="1" applyFont="1" applyFill="1" applyProtection="1"/>
    <xf numFmtId="164" fontId="8" fillId="0" borderId="0" xfId="0" applyNumberFormat="1" applyFont="1" applyFill="1" applyBorder="1"/>
    <xf numFmtId="164" fontId="3" fillId="0" borderId="2" xfId="1" applyNumberFormat="1" applyFont="1" applyFill="1" applyBorder="1"/>
    <xf numFmtId="0" fontId="40" fillId="0" borderId="0" xfId="0" applyFont="1"/>
    <xf numFmtId="0" fontId="41" fillId="0" borderId="1" xfId="0" applyFont="1" applyFill="1" applyBorder="1"/>
    <xf numFmtId="0" fontId="41" fillId="0" borderId="0" xfId="0" applyFont="1" applyFill="1"/>
    <xf numFmtId="0" fontId="8" fillId="0" borderId="0" xfId="0" applyFont="1" applyFill="1" applyBorder="1" applyAlignment="1">
      <alignment horizontal="right"/>
    </xf>
    <xf numFmtId="164" fontId="12" fillId="0" borderId="0" xfId="1" applyNumberFormat="1" applyFont="1" applyFill="1"/>
    <xf numFmtId="164" fontId="7" fillId="0" borderId="0" xfId="1" applyNumberFormat="1" applyFont="1" applyFill="1"/>
    <xf numFmtId="0" fontId="8" fillId="0" borderId="0" xfId="0" applyFont="1" applyFill="1"/>
    <xf numFmtId="164" fontId="8" fillId="0" borderId="0" xfId="1" applyNumberFormat="1" applyFont="1" applyFill="1"/>
    <xf numFmtId="0" fontId="29" fillId="0" borderId="0" xfId="4" applyNumberFormat="1" applyFont="1" applyFill="1" applyBorder="1" applyAlignment="1">
      <alignment horizontal="right" vertical="top"/>
    </xf>
    <xf numFmtId="164" fontId="42" fillId="0" borderId="0" xfId="5" quotePrefix="1" applyNumberFormat="1" applyFont="1" applyFill="1" applyBorder="1" applyAlignment="1">
      <alignment horizontal="right" vertical="top"/>
    </xf>
    <xf numFmtId="164" fontId="42" fillId="0" borderId="0" xfId="5" quotePrefix="1" applyNumberFormat="1" applyFont="1" applyFill="1" applyBorder="1" applyAlignment="1">
      <alignment horizontal="right"/>
    </xf>
    <xf numFmtId="164" fontId="30" fillId="0" borderId="0" xfId="1" applyNumberFormat="1" applyFont="1" applyFill="1" applyBorder="1"/>
    <xf numFmtId="0" fontId="44" fillId="0" borderId="0" xfId="0" applyFont="1"/>
    <xf numFmtId="0" fontId="43" fillId="0" borderId="0" xfId="0" applyFont="1" applyFill="1" applyBorder="1" applyAlignment="1">
      <alignment horizontal="right"/>
    </xf>
    <xf numFmtId="0" fontId="30" fillId="0" borderId="0" xfId="0" applyFont="1" applyFill="1" applyBorder="1"/>
    <xf numFmtId="0" fontId="30" fillId="0" borderId="0" xfId="0" applyFont="1" applyFill="1" applyBorder="1" applyAlignment="1">
      <alignment horizontal="right"/>
    </xf>
    <xf numFmtId="0" fontId="44" fillId="0" borderId="0" xfId="0" applyFont="1" applyFill="1"/>
    <xf numFmtId="164" fontId="31" fillId="0" borderId="0" xfId="1" applyNumberFormat="1" applyFont="1" applyFill="1" applyBorder="1"/>
    <xf numFmtId="0" fontId="30" fillId="0" borderId="0" xfId="0" applyFont="1" applyFill="1" applyAlignment="1">
      <alignment horizontal="left"/>
    </xf>
    <xf numFmtId="0" fontId="30" fillId="0" borderId="0" xfId="0" applyFont="1" applyFill="1"/>
    <xf numFmtId="0" fontId="45" fillId="0" borderId="0" xfId="0" applyFont="1" applyFill="1"/>
    <xf numFmtId="0" fontId="45" fillId="0" borderId="0" xfId="0" applyFont="1" applyFill="1" applyBorder="1"/>
    <xf numFmtId="164" fontId="12" fillId="0" borderId="0" xfId="1" applyNumberFormat="1" applyFont="1" applyFill="1" applyBorder="1"/>
    <xf numFmtId="10" fontId="19" fillId="0" borderId="0" xfId="6" applyNumberFormat="1" applyFont="1" applyFill="1" applyBorder="1"/>
    <xf numFmtId="0" fontId="0" fillId="0" borderId="0" xfId="0" applyAlignment="1">
      <alignment vertical="center"/>
    </xf>
    <xf numFmtId="0" fontId="46" fillId="0" borderId="0" xfId="0" applyFont="1" applyAlignment="1">
      <alignment vertical="center"/>
    </xf>
    <xf numFmtId="164" fontId="34" fillId="0" borderId="0" xfId="0" applyNumberFormat="1" applyFont="1" applyProtection="1"/>
    <xf numFmtId="10" fontId="8" fillId="0" borderId="0" xfId="0" applyNumberFormat="1" applyFont="1" applyFill="1" applyBorder="1"/>
    <xf numFmtId="43" fontId="3" fillId="0" borderId="0" xfId="0" applyNumberFormat="1" applyFont="1" applyBorder="1"/>
    <xf numFmtId="0" fontId="3" fillId="0" borderId="0" xfId="0" applyFont="1" applyFill="1" applyBorder="1"/>
    <xf numFmtId="42" fontId="8" fillId="0" borderId="0" xfId="0" applyNumberFormat="1" applyFont="1" applyFill="1" applyBorder="1"/>
    <xf numFmtId="164" fontId="3" fillId="0" borderId="0" xfId="0" applyNumberFormat="1" applyFont="1" applyBorder="1"/>
    <xf numFmtId="10" fontId="3" fillId="0" borderId="0" xfId="3" applyNumberFormat="1" applyFont="1" applyFill="1" applyBorder="1"/>
    <xf numFmtId="164" fontId="19" fillId="0" borderId="4" xfId="5" applyNumberFormat="1" applyFont="1" applyFill="1" applyBorder="1" applyAlignment="1">
      <alignment horizontal="center"/>
    </xf>
    <xf numFmtId="10" fontId="19" fillId="0" borderId="4" xfId="7" applyNumberFormat="1" applyFont="1" applyFill="1" applyBorder="1" applyAlignment="1">
      <alignment horizontal="right"/>
    </xf>
    <xf numFmtId="0" fontId="48" fillId="0" borderId="0" xfId="0" applyFont="1" applyBorder="1" applyAlignment="1"/>
    <xf numFmtId="0" fontId="30" fillId="0" borderId="0" xfId="0" applyFont="1" applyFill="1" applyBorder="1" applyAlignment="1">
      <alignment horizontal="center" wrapText="1"/>
    </xf>
    <xf numFmtId="0" fontId="12" fillId="0" borderId="0" xfId="0" applyFont="1" applyFill="1"/>
    <xf numFmtId="0" fontId="43" fillId="0" borderId="0" xfId="0" applyFont="1" applyAlignment="1">
      <alignment horizontal="right"/>
    </xf>
    <xf numFmtId="0" fontId="27" fillId="0" borderId="0" xfId="0" applyFont="1" applyBorder="1"/>
    <xf numFmtId="0" fontId="29" fillId="0" borderId="0" xfId="0" applyNumberFormat="1" applyFont="1" applyAlignment="1">
      <alignment horizontal="right" vertical="top"/>
    </xf>
    <xf numFmtId="0" fontId="29" fillId="0" borderId="0" xfId="0" applyNumberFormat="1" applyFont="1" applyAlignment="1" applyProtection="1">
      <alignment horizontal="right" vertical="top"/>
    </xf>
    <xf numFmtId="0" fontId="27" fillId="0" borderId="0" xfId="0" applyFont="1" applyFill="1"/>
    <xf numFmtId="10" fontId="27" fillId="0" borderId="0" xfId="3" applyNumberFormat="1" applyFont="1" applyFill="1"/>
    <xf numFmtId="5" fontId="27" fillId="0" borderId="0" xfId="0" applyNumberFormat="1" applyFont="1" applyFill="1" applyProtection="1"/>
    <xf numFmtId="0" fontId="6" fillId="0" borderId="0" xfId="0" applyFont="1" applyAlignment="1">
      <alignment horizontal="center"/>
    </xf>
    <xf numFmtId="0" fontId="30" fillId="0" borderId="0" xfId="0" applyFont="1" applyBorder="1"/>
    <xf numFmtId="0" fontId="11" fillId="0" borderId="0" xfId="0" applyFont="1" applyAlignment="1">
      <alignment horizontal="center"/>
    </xf>
    <xf numFmtId="166" fontId="5" fillId="0" borderId="0" xfId="0" applyNumberFormat="1" applyFont="1" applyAlignment="1" applyProtection="1">
      <alignment horizontal="center"/>
    </xf>
    <xf numFmtId="0" fontId="13" fillId="0" borderId="3" xfId="0" applyFont="1" applyBorder="1" applyAlignment="1">
      <alignment horizontal="right"/>
    </xf>
    <xf numFmtId="0" fontId="49" fillId="0" borderId="1" xfId="0" applyFont="1" applyFill="1" applyBorder="1" applyAlignment="1">
      <alignment horizontal="left"/>
    </xf>
    <xf numFmtId="0" fontId="49" fillId="0" borderId="0" xfId="0" applyFont="1" applyFill="1" applyBorder="1" applyAlignment="1">
      <alignment horizontal="left"/>
    </xf>
    <xf numFmtId="0" fontId="50" fillId="0" borderId="0" xfId="0" applyFont="1" applyAlignment="1">
      <alignment horizontal="left"/>
    </xf>
    <xf numFmtId="0" fontId="51" fillId="0" borderId="0" xfId="0" applyFont="1" applyFill="1" applyBorder="1" applyAlignment="1">
      <alignment horizontal="left"/>
    </xf>
    <xf numFmtId="0" fontId="52" fillId="0" borderId="0" xfId="5" quotePrefix="1" applyNumberFormat="1" applyFont="1" applyFill="1" applyBorder="1" applyAlignment="1">
      <alignment horizontal="left"/>
    </xf>
    <xf numFmtId="164" fontId="53" fillId="0" borderId="0" xfId="1" applyNumberFormat="1" applyFont="1" applyFill="1" applyBorder="1" applyAlignment="1">
      <alignment horizontal="left"/>
    </xf>
    <xf numFmtId="164" fontId="50" fillId="0" borderId="0" xfId="1" applyNumberFormat="1" applyFont="1" applyFill="1" applyBorder="1" applyAlignment="1">
      <alignment horizontal="left"/>
    </xf>
    <xf numFmtId="164" fontId="51" fillId="0" borderId="0" xfId="1" applyNumberFormat="1" applyFont="1" applyFill="1" applyBorder="1" applyAlignment="1">
      <alignment horizontal="left"/>
    </xf>
    <xf numFmtId="164" fontId="54" fillId="0" borderId="0" xfId="0" applyNumberFormat="1" applyFont="1" applyFill="1" applyBorder="1" applyAlignment="1">
      <alignment horizontal="left"/>
    </xf>
    <xf numFmtId="0" fontId="54" fillId="0" borderId="0" xfId="0" applyFont="1" applyFill="1" applyBorder="1" applyAlignment="1">
      <alignment horizontal="left"/>
    </xf>
    <xf numFmtId="0" fontId="55" fillId="0" borderId="0" xfId="0" applyFont="1" applyFill="1" applyBorder="1" applyAlignment="1">
      <alignment horizontal="left"/>
    </xf>
    <xf numFmtId="0" fontId="53" fillId="0" borderId="0" xfId="0" applyFont="1" applyBorder="1" applyAlignment="1">
      <alignment horizontal="left"/>
    </xf>
    <xf numFmtId="0" fontId="55" fillId="0" borderId="0" xfId="0" applyFont="1" applyFill="1" applyBorder="1" applyAlignment="1">
      <alignment horizontal="left" wrapText="1"/>
    </xf>
    <xf numFmtId="0" fontId="55" fillId="0" borderId="0" xfId="0" applyFont="1" applyAlignment="1">
      <alignment horizontal="left"/>
    </xf>
    <xf numFmtId="0" fontId="54" fillId="0" borderId="0" xfId="0" applyFont="1" applyFill="1" applyAlignment="1">
      <alignment horizontal="left"/>
    </xf>
    <xf numFmtId="0" fontId="53" fillId="0" borderId="3" xfId="0" applyFont="1" applyBorder="1" applyAlignment="1">
      <alignment horizontal="left"/>
    </xf>
    <xf numFmtId="0" fontId="30" fillId="0" borderId="0" xfId="0" applyFont="1" applyFill="1" applyBorder="1" applyAlignment="1">
      <alignment horizontal="left" indent="1"/>
    </xf>
    <xf numFmtId="164" fontId="27" fillId="0" borderId="0" xfId="1" applyNumberFormat="1" applyFont="1" applyBorder="1"/>
    <xf numFmtId="164" fontId="57" fillId="0" borderId="0" xfId="1" applyNumberFormat="1" applyFont="1" applyBorder="1"/>
    <xf numFmtId="0" fontId="30" fillId="0" borderId="0" xfId="0" applyFont="1" applyBorder="1" applyAlignment="1">
      <alignment horizontal="center" wrapText="1"/>
    </xf>
    <xf numFmtId="0" fontId="55" fillId="0" borderId="0" xfId="0" applyFont="1" applyBorder="1" applyAlignment="1">
      <alignment horizontal="left"/>
    </xf>
    <xf numFmtId="0" fontId="30" fillId="0" borderId="0" xfId="0" applyFont="1" applyFill="1" applyBorder="1" applyAlignment="1"/>
    <xf numFmtId="0" fontId="55" fillId="0" borderId="0" xfId="0" applyFont="1"/>
    <xf numFmtId="164" fontId="56" fillId="0" borderId="0" xfId="1" applyNumberFormat="1" applyFont="1" applyFill="1" applyBorder="1" applyAlignment="1">
      <alignment horizontal="left"/>
    </xf>
    <xf numFmtId="164" fontId="56" fillId="0" borderId="0" xfId="1" quotePrefix="1" applyNumberFormat="1" applyFont="1" applyFill="1" applyBorder="1" applyAlignment="1">
      <alignment horizontal="left"/>
    </xf>
    <xf numFmtId="0" fontId="58" fillId="0" borderId="1" xfId="0" applyFont="1" applyFill="1" applyBorder="1" applyAlignment="1">
      <alignment horizontal="left"/>
    </xf>
    <xf numFmtId="0" fontId="50" fillId="0" borderId="0" xfId="0" quotePrefix="1" applyFont="1" applyAlignment="1">
      <alignment horizontal="left"/>
    </xf>
    <xf numFmtId="0" fontId="50" fillId="0" borderId="0" xfId="0" applyFont="1" applyBorder="1" applyAlignment="1">
      <alignment horizontal="left"/>
    </xf>
    <xf numFmtId="164" fontId="55" fillId="0" borderId="0" xfId="1" applyNumberFormat="1" applyFont="1" applyFill="1" applyBorder="1" applyAlignment="1">
      <alignment horizontal="left"/>
    </xf>
    <xf numFmtId="0" fontId="12" fillId="0" borderId="1" xfId="0" applyFont="1" applyFill="1" applyBorder="1"/>
    <xf numFmtId="0" fontId="8" fillId="0" borderId="1" xfId="0" applyFont="1" applyBorder="1"/>
    <xf numFmtId="0" fontId="8" fillId="0" borderId="3" xfId="0" applyFont="1" applyBorder="1"/>
    <xf numFmtId="44" fontId="8" fillId="0" borderId="0" xfId="2" applyFont="1"/>
    <xf numFmtId="164" fontId="8" fillId="0" borderId="0" xfId="1" applyNumberFormat="1" applyFont="1" applyBorder="1"/>
    <xf numFmtId="0" fontId="53" fillId="0" borderId="0" xfId="0" applyFont="1" applyBorder="1"/>
    <xf numFmtId="0" fontId="53" fillId="0" borderId="0" xfId="0" applyFont="1" applyFill="1" applyBorder="1" applyAlignment="1"/>
    <xf numFmtId="49" fontId="59" fillId="0" borderId="0" xfId="4" applyNumberFormat="1" applyFont="1"/>
    <xf numFmtId="49" fontId="59" fillId="0" borderId="0" xfId="4" applyNumberFormat="1" applyFont="1" applyFill="1"/>
    <xf numFmtId="0" fontId="59" fillId="0" borderId="0" xfId="4" applyNumberFormat="1" applyFont="1" applyFill="1" applyAlignment="1">
      <alignment horizontal="left"/>
    </xf>
    <xf numFmtId="0" fontId="59" fillId="0" borderId="0" xfId="4" applyNumberFormat="1" applyFont="1" applyAlignment="1">
      <alignment horizontal="left"/>
    </xf>
    <xf numFmtId="49" fontId="59" fillId="0" borderId="0" xfId="4" applyNumberFormat="1" applyFont="1" applyBorder="1"/>
    <xf numFmtId="0" fontId="32" fillId="0" borderId="1" xfId="0" applyFont="1" applyFill="1" applyBorder="1" applyAlignment="1"/>
    <xf numFmtId="0" fontId="32" fillId="0" borderId="0" xfId="0" applyFont="1" applyFill="1" applyBorder="1" applyAlignment="1"/>
    <xf numFmtId="0" fontId="11" fillId="0" borderId="0" xfId="0" applyFont="1" applyAlignment="1"/>
    <xf numFmtId="0" fontId="6" fillId="0" borderId="0" xfId="0" applyFont="1" applyAlignment="1"/>
    <xf numFmtId="0" fontId="17" fillId="0" borderId="0" xfId="0" applyFont="1" applyFill="1" applyBorder="1" applyAlignment="1"/>
    <xf numFmtId="165" fontId="8" fillId="0" borderId="0" xfId="0" applyNumberFormat="1" applyFont="1" applyFill="1" applyBorder="1" applyAlignment="1"/>
    <xf numFmtId="164" fontId="8" fillId="0" borderId="0" xfId="1" applyNumberFormat="1" applyFont="1" applyFill="1" applyBorder="1" applyAlignment="1"/>
    <xf numFmtId="164" fontId="56" fillId="0" borderId="0" xfId="1" quotePrefix="1" applyNumberFormat="1" applyFont="1" applyFill="1" applyBorder="1" applyAlignment="1"/>
    <xf numFmtId="0" fontId="8" fillId="0" borderId="0" xfId="0" applyFont="1" applyFill="1" applyBorder="1" applyAlignment="1"/>
    <xf numFmtId="0" fontId="32" fillId="0" borderId="3" xfId="0" applyFont="1" applyFill="1" applyBorder="1" applyAlignment="1"/>
    <xf numFmtId="0" fontId="0" fillId="0" borderId="0" xfId="0" applyAlignment="1"/>
    <xf numFmtId="0" fontId="27" fillId="0" borderId="0" xfId="0" applyFont="1" applyFill="1" applyAlignment="1">
      <alignment horizontal="left" indent="1"/>
    </xf>
    <xf numFmtId="164" fontId="27" fillId="0" borderId="0" xfId="1" applyNumberFormat="1" applyFont="1" applyFill="1"/>
    <xf numFmtId="43" fontId="3" fillId="0" borderId="0" xfId="1" applyNumberFormat="1" applyFont="1" applyFill="1" applyBorder="1"/>
    <xf numFmtId="3" fontId="8" fillId="0" borderId="0"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right" vertical="center" wrapText="1"/>
    </xf>
    <xf numFmtId="3" fontId="11" fillId="0" borderId="0" xfId="0" applyNumberFormat="1" applyFont="1" applyBorder="1" applyAlignment="1">
      <alignment horizontal="right" vertical="center" wrapText="1"/>
    </xf>
    <xf numFmtId="0" fontId="6" fillId="0" borderId="0" xfId="0" applyFont="1" applyAlignment="1">
      <alignment horizontal="center"/>
    </xf>
    <xf numFmtId="0" fontId="5" fillId="0" borderId="0" xfId="0" applyFont="1" applyFill="1" applyBorder="1" applyAlignment="1">
      <alignment horizontal="center"/>
    </xf>
    <xf numFmtId="10" fontId="34" fillId="0" borderId="0" xfId="3" applyNumberFormat="1" applyFont="1" applyProtection="1"/>
    <xf numFmtId="0" fontId="17" fillId="0" borderId="1" xfId="0" quotePrefix="1" applyFont="1" applyBorder="1" applyAlignment="1">
      <alignment horizontal="center"/>
    </xf>
    <xf numFmtId="0" fontId="60" fillId="0" borderId="0" xfId="0" applyFont="1" applyAlignment="1">
      <alignment horizontal="left" vertical="top"/>
    </xf>
    <xf numFmtId="0" fontId="8" fillId="0" borderId="0" xfId="0" applyFont="1" applyAlignment="1">
      <alignment horizontal="left" indent="1"/>
    </xf>
    <xf numFmtId="0" fontId="11" fillId="0" borderId="0" xfId="0" applyFont="1" applyFill="1" applyBorder="1"/>
    <xf numFmtId="164" fontId="8" fillId="0" borderId="3" xfId="1" applyNumberFormat="1" applyFont="1" applyFill="1" applyBorder="1"/>
    <xf numFmtId="0" fontId="5" fillId="0" borderId="1" xfId="0" applyFont="1" applyBorder="1" applyAlignment="1">
      <alignment horizontal="right"/>
    </xf>
    <xf numFmtId="169" fontId="8" fillId="0" borderId="0" xfId="0" applyNumberFormat="1" applyFont="1"/>
    <xf numFmtId="0" fontId="0" fillId="0" borderId="0" xfId="0"/>
    <xf numFmtId="0" fontId="3" fillId="0" borderId="0" xfId="0" applyFont="1" applyBorder="1"/>
    <xf numFmtId="0" fontId="3" fillId="0" borderId="0" xfId="0" applyFont="1" applyFill="1" applyBorder="1" applyAlignment="1"/>
    <xf numFmtId="0" fontId="13" fillId="0" borderId="0" xfId="4" applyFont="1"/>
    <xf numFmtId="0" fontId="30" fillId="0" borderId="0" xfId="0" quotePrefix="1" applyFont="1" applyFill="1" applyAlignment="1">
      <alignment horizontal="left"/>
    </xf>
    <xf numFmtId="0" fontId="0" fillId="0" borderId="0" xfId="0" applyFill="1"/>
    <xf numFmtId="164" fontId="27" fillId="0" borderId="0" xfId="0" applyNumberFormat="1" applyFont="1" applyBorder="1"/>
    <xf numFmtId="170" fontId="0" fillId="0" borderId="0" xfId="3" applyNumberFormat="1" applyFont="1"/>
    <xf numFmtId="0" fontId="43" fillId="0" borderId="0" xfId="0" applyFont="1"/>
    <xf numFmtId="164" fontId="57" fillId="0" borderId="0" xfId="1" applyNumberFormat="1" applyFont="1" applyFill="1" applyBorder="1"/>
    <xf numFmtId="43" fontId="13" fillId="0" borderId="0" xfId="4" applyNumberFormat="1" applyFont="1" applyFill="1"/>
    <xf numFmtId="164" fontId="8" fillId="0" borderId="0" xfId="0" applyNumberFormat="1" applyFont="1"/>
    <xf numFmtId="43" fontId="3" fillId="0" borderId="0" xfId="1" applyFont="1" applyFill="1" applyBorder="1"/>
    <xf numFmtId="0" fontId="6" fillId="0" borderId="0" xfId="0" applyFont="1" applyAlignment="1">
      <alignment horizontal="center"/>
    </xf>
    <xf numFmtId="0" fontId="27" fillId="0" borderId="0" xfId="4" applyFont="1" applyFill="1" applyBorder="1" applyAlignment="1">
      <alignment vertical="top" wrapText="1"/>
    </xf>
    <xf numFmtId="10" fontId="64" fillId="0" borderId="0" xfId="3" applyNumberFormat="1" applyFont="1" applyFill="1"/>
    <xf numFmtId="0" fontId="62" fillId="0" borderId="0" xfId="0" applyFont="1" applyFill="1" applyAlignment="1">
      <alignment horizontal="center"/>
    </xf>
    <xf numFmtId="164" fontId="63" fillId="0" borderId="0" xfId="1" applyNumberFormat="1" applyFont="1" applyFill="1"/>
    <xf numFmtId="0" fontId="53" fillId="0" borderId="0" xfId="0" applyFont="1" applyFill="1" applyBorder="1" applyAlignment="1">
      <alignment horizontal="left"/>
    </xf>
    <xf numFmtId="43" fontId="3" fillId="0" borderId="0" xfId="0" applyNumberFormat="1" applyFont="1" applyFill="1" applyBorder="1"/>
    <xf numFmtId="0" fontId="13" fillId="0" borderId="3" xfId="0" applyFont="1" applyBorder="1" applyAlignment="1">
      <alignment horizontal="right"/>
    </xf>
    <xf numFmtId="0" fontId="13" fillId="0" borderId="0" xfId="0" applyFont="1" applyBorder="1" applyAlignment="1">
      <alignment horizontal="right"/>
    </xf>
    <xf numFmtId="5" fontId="13" fillId="0" borderId="0" xfId="0" applyNumberFormat="1" applyFont="1" applyBorder="1" applyProtection="1"/>
    <xf numFmtId="0" fontId="8" fillId="0" borderId="3" xfId="0" applyFont="1" applyBorder="1" applyAlignment="1">
      <alignment horizontal="right"/>
    </xf>
    <xf numFmtId="0" fontId="3" fillId="0" borderId="0" xfId="0" applyFont="1" applyAlignment="1">
      <alignment horizontal="left"/>
    </xf>
    <xf numFmtId="0" fontId="17" fillId="0" borderId="0" xfId="0" applyFont="1" applyFill="1"/>
    <xf numFmtId="0" fontId="17" fillId="0" borderId="0" xfId="0" applyNumberFormat="1" applyFont="1" applyFill="1" applyAlignment="1">
      <alignment horizontal="center"/>
    </xf>
    <xf numFmtId="0" fontId="17" fillId="0" borderId="0" xfId="0" applyFont="1" applyFill="1" applyAlignment="1"/>
    <xf numFmtId="0" fontId="3" fillId="0" borderId="0" xfId="0" applyFont="1" applyFill="1"/>
    <xf numFmtId="0" fontId="3" fillId="0" borderId="0" xfId="0" applyFont="1" applyFill="1" applyAlignment="1">
      <alignment horizontal="center"/>
    </xf>
    <xf numFmtId="166" fontId="3" fillId="0" borderId="0" xfId="0" applyNumberFormat="1" applyFont="1" applyFill="1" applyAlignment="1" applyProtection="1">
      <alignment horizontal="left"/>
    </xf>
    <xf numFmtId="164" fontId="3" fillId="0" borderId="0" xfId="2" applyNumberFormat="1" applyFont="1" applyFill="1" applyAlignment="1" applyProtection="1">
      <alignment horizontal="center"/>
    </xf>
    <xf numFmtId="0" fontId="3" fillId="0" borderId="0" xfId="0" applyFont="1" applyFill="1" applyAlignment="1"/>
    <xf numFmtId="167" fontId="3" fillId="0" borderId="0" xfId="0" applyNumberFormat="1" applyFont="1" applyFill="1" applyAlignment="1" applyProtection="1">
      <alignment horizontal="right"/>
    </xf>
    <xf numFmtId="164" fontId="3" fillId="0" borderId="1" xfId="2" applyNumberFormat="1" applyFont="1" applyFill="1" applyBorder="1" applyAlignment="1" applyProtection="1">
      <alignment horizontal="center"/>
    </xf>
    <xf numFmtId="167" fontId="3" fillId="0" borderId="1" xfId="0" applyNumberFormat="1" applyFont="1" applyFill="1" applyBorder="1" applyAlignment="1" applyProtection="1">
      <alignment horizontal="right"/>
    </xf>
    <xf numFmtId="164" fontId="3" fillId="0" borderId="0" xfId="1" applyNumberFormat="1" applyFont="1" applyFill="1" applyAlignment="1" applyProtection="1">
      <alignment horizontal="center"/>
    </xf>
    <xf numFmtId="165" fontId="3" fillId="0" borderId="0" xfId="2" applyNumberFormat="1" applyFont="1" applyFill="1" applyAlignment="1" applyProtection="1">
      <alignment horizontal="center"/>
    </xf>
    <xf numFmtId="164" fontId="3" fillId="0" borderId="0" xfId="2" applyNumberFormat="1" applyFont="1" applyFill="1" applyBorder="1" applyAlignment="1" applyProtection="1">
      <alignment horizontal="center"/>
    </xf>
    <xf numFmtId="164" fontId="3" fillId="0" borderId="0" xfId="1" applyNumberFormat="1" applyFont="1" applyFill="1" applyAlignment="1"/>
    <xf numFmtId="0" fontId="9" fillId="0" borderId="0" xfId="1" applyNumberFormat="1" applyFont="1" applyFill="1" applyAlignment="1">
      <alignment horizontal="left" vertical="top"/>
    </xf>
    <xf numFmtId="10" fontId="17" fillId="0" borderId="0" xfId="0" applyNumberFormat="1" applyFont="1" applyFill="1" applyProtection="1"/>
    <xf numFmtId="167" fontId="3" fillId="0" borderId="1" xfId="0" applyNumberFormat="1" applyFont="1" applyFill="1" applyBorder="1" applyAlignment="1"/>
    <xf numFmtId="164" fontId="3" fillId="0" borderId="4" xfId="2" applyNumberFormat="1" applyFont="1" applyFill="1" applyBorder="1" applyAlignment="1"/>
    <xf numFmtId="166" fontId="9" fillId="0" borderId="0" xfId="2" applyNumberFormat="1" applyFont="1" applyFill="1" applyAlignment="1">
      <alignment horizontal="left"/>
    </xf>
    <xf numFmtId="167" fontId="3" fillId="0" borderId="1" xfId="0" applyNumberFormat="1" applyFont="1" applyFill="1" applyBorder="1" applyAlignment="1" applyProtection="1"/>
    <xf numFmtId="5" fontId="17" fillId="0" borderId="0" xfId="0" applyNumberFormat="1" applyFont="1" applyFill="1" applyProtection="1"/>
    <xf numFmtId="168" fontId="17" fillId="0" borderId="0" xfId="3" applyNumberFormat="1" applyFont="1" applyFill="1" applyProtection="1"/>
    <xf numFmtId="164" fontId="57" fillId="0" borderId="0" xfId="1" applyNumberFormat="1" applyFont="1"/>
    <xf numFmtId="0" fontId="6" fillId="0" borderId="0" xfId="0" applyFont="1" applyAlignment="1">
      <alignment horizontal="center"/>
    </xf>
    <xf numFmtId="0" fontId="5" fillId="0" borderId="0" xfId="0" applyFont="1" applyFill="1" applyBorder="1" applyAlignment="1">
      <alignment horizontal="center"/>
    </xf>
    <xf numFmtId="0" fontId="5" fillId="0" borderId="0" xfId="0" applyFont="1" applyFill="1" applyBorder="1" applyAlignment="1" applyProtection="1">
      <alignment horizontal="center"/>
    </xf>
    <xf numFmtId="0" fontId="25" fillId="0" borderId="0" xfId="4" applyFont="1" applyBorder="1" applyAlignment="1">
      <alignment horizontal="right"/>
    </xf>
    <xf numFmtId="0" fontId="61" fillId="0" borderId="0" xfId="0" applyFont="1" applyFill="1" applyBorder="1" applyAlignment="1" applyProtection="1">
      <alignment horizontal="center"/>
    </xf>
    <xf numFmtId="0" fontId="27" fillId="0" borderId="0" xfId="4" applyFont="1" applyFill="1" applyBorder="1" applyAlignment="1">
      <alignment horizontal="left" vertical="top" wrapText="1"/>
    </xf>
    <xf numFmtId="0" fontId="27" fillId="0" borderId="0" xfId="0" applyFont="1" applyFill="1" applyBorder="1" applyAlignment="1">
      <alignment horizontal="left" vertical="top" wrapText="1"/>
    </xf>
    <xf numFmtId="0" fontId="30" fillId="0" borderId="0" xfId="0" applyFont="1" applyAlignment="1">
      <alignment horizontal="left" vertical="top" wrapText="1"/>
    </xf>
    <xf numFmtId="0" fontId="30" fillId="0" borderId="0" xfId="0" quotePrefix="1" applyFont="1" applyFill="1" applyAlignment="1">
      <alignment horizontal="left" vertical="top" wrapText="1"/>
    </xf>
    <xf numFmtId="166" fontId="5" fillId="0" borderId="0" xfId="0" applyNumberFormat="1" applyFont="1" applyAlignment="1" applyProtection="1">
      <alignment horizontal="center"/>
    </xf>
    <xf numFmtId="0" fontId="34" fillId="0" borderId="0" xfId="0" applyFont="1" applyAlignment="1">
      <alignment horizontal="center"/>
    </xf>
    <xf numFmtId="0" fontId="5" fillId="0" borderId="0" xfId="0" applyFont="1" applyAlignment="1">
      <alignment horizontal="center"/>
    </xf>
  </cellXfs>
  <cellStyles count="9">
    <cellStyle name="Comma" xfId="1" builtinId="3"/>
    <cellStyle name="Comma 101 2" xfId="5" xr:uid="{00000000-0005-0000-0000-000001000000}"/>
    <cellStyle name="Comma 2" xfId="8" xr:uid="{34CBA4AE-5FFA-4501-97A0-0EE858563EFD}"/>
    <cellStyle name="Currency" xfId="2" builtinId="4"/>
    <cellStyle name="Currency 14 2" xfId="6" xr:uid="{00000000-0005-0000-0000-000003000000}"/>
    <cellStyle name="Normal" xfId="0" builtinId="0"/>
    <cellStyle name="Normal 102" xfId="4" xr:uid="{00000000-0005-0000-0000-000005000000}"/>
    <cellStyle name="Percent" xfId="3" builtinId="5"/>
    <cellStyle name="Percent 19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ugford\Downloads\2024%20RORB%20Appendices%20-%20Appendix%20A%20to%20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A"/>
      <sheetName val="Appendix B"/>
      <sheetName val="Appendix C"/>
      <sheetName val="Appendix D-1"/>
      <sheetName val="Appendix D-2"/>
      <sheetName val="Appendix D-3"/>
      <sheetName val="Appendix E"/>
    </sheetNames>
    <sheetDataSet>
      <sheetData sheetId="0"/>
      <sheetData sheetId="1"/>
      <sheetData sheetId="2"/>
      <sheetData sheetId="3">
        <row r="26">
          <cell r="D26">
            <v>41701</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0"/>
  <sheetViews>
    <sheetView topLeftCell="A34" zoomScaleNormal="100" workbookViewId="0">
      <selection activeCell="B50" sqref="B50"/>
    </sheetView>
  </sheetViews>
  <sheetFormatPr defaultColWidth="9.140625" defaultRowHeight="15" x14ac:dyDescent="0.25"/>
  <cols>
    <col min="1" max="1" width="5.42578125" style="5" customWidth="1"/>
    <col min="2" max="2" width="2.140625" style="5" customWidth="1"/>
    <col min="3" max="3" width="62.42578125" style="5" customWidth="1"/>
    <col min="4" max="4" width="2.5703125" style="5" customWidth="1"/>
    <col min="5" max="5" width="12.85546875" style="5" bestFit="1" customWidth="1"/>
    <col min="6" max="6" width="2.5703125" style="5" customWidth="1"/>
    <col min="7" max="7" width="12.85546875" style="5" customWidth="1"/>
    <col min="8" max="9" width="2.5703125" style="5" customWidth="1"/>
    <col min="10" max="10" width="12" style="5" bestFit="1" customWidth="1"/>
    <col min="11" max="11" width="13.28515625" style="5" customWidth="1"/>
    <col min="12" max="12" width="11.140625" style="5" customWidth="1"/>
    <col min="13" max="19" width="9.140625" style="5"/>
    <col min="20" max="20" width="9.140625" style="5" customWidth="1"/>
    <col min="21" max="22" width="9.140625" style="5"/>
    <col min="23" max="23" width="11.5703125" style="5" customWidth="1"/>
    <col min="24" max="24" width="9.140625" style="5"/>
    <col min="25" max="25" width="11.42578125" style="5" customWidth="1"/>
    <col min="26" max="16384" width="9.140625" style="5"/>
  </cols>
  <sheetData>
    <row r="1" spans="1:10" ht="15.75" x14ac:dyDescent="0.25">
      <c r="B1" s="1"/>
      <c r="C1" s="1"/>
      <c r="D1" s="2"/>
      <c r="E1" s="3"/>
      <c r="F1" s="238"/>
      <c r="G1" s="276" t="s">
        <v>165</v>
      </c>
      <c r="H1" s="71"/>
    </row>
    <row r="3" spans="1:10" ht="15.75" customHeight="1" x14ac:dyDescent="0.25">
      <c r="B3" s="327" t="s">
        <v>0</v>
      </c>
      <c r="C3" s="327"/>
      <c r="D3" s="327"/>
      <c r="E3" s="327"/>
      <c r="F3" s="327"/>
      <c r="G3" s="327"/>
      <c r="H3" s="327"/>
      <c r="I3" s="327"/>
    </row>
    <row r="4" spans="1:10" ht="15.75" customHeight="1" x14ac:dyDescent="0.25">
      <c r="B4" s="268"/>
      <c r="C4" s="268"/>
      <c r="D4" s="268"/>
      <c r="E4" s="268"/>
      <c r="F4" s="268"/>
      <c r="G4" s="291"/>
      <c r="H4" s="291"/>
      <c r="I4" s="268"/>
    </row>
    <row r="5" spans="1:10" ht="15.75" customHeight="1" x14ac:dyDescent="0.25">
      <c r="B5" s="327" t="s">
        <v>46</v>
      </c>
      <c r="C5" s="327"/>
      <c r="D5" s="327"/>
      <c r="E5" s="327"/>
      <c r="F5" s="327"/>
      <c r="G5" s="327"/>
      <c r="H5" s="327"/>
      <c r="I5" s="327"/>
    </row>
    <row r="6" spans="1:10" ht="15.75" customHeight="1" x14ac:dyDescent="0.25">
      <c r="B6" s="327" t="s">
        <v>1</v>
      </c>
      <c r="C6" s="327"/>
      <c r="D6" s="327"/>
      <c r="E6" s="327"/>
      <c r="F6" s="327"/>
      <c r="G6" s="327"/>
      <c r="H6" s="327"/>
      <c r="I6" s="327"/>
    </row>
    <row r="7" spans="1:10" ht="15.75" x14ac:dyDescent="0.25">
      <c r="B7" s="4"/>
      <c r="C7" s="4"/>
      <c r="D7" s="4"/>
      <c r="E7" s="4"/>
      <c r="F7" s="4"/>
      <c r="G7" s="4"/>
      <c r="H7" s="4"/>
      <c r="I7" s="4"/>
    </row>
    <row r="8" spans="1:10" ht="18" x14ac:dyDescent="0.25">
      <c r="E8" s="271" t="s">
        <v>79</v>
      </c>
      <c r="F8" s="272"/>
      <c r="G8" s="271" t="s">
        <v>153</v>
      </c>
      <c r="H8" s="272"/>
      <c r="I8" s="6"/>
    </row>
    <row r="9" spans="1:10" ht="15.75" x14ac:dyDescent="0.25">
      <c r="A9" s="7" t="s">
        <v>2</v>
      </c>
      <c r="B9" s="8" t="s">
        <v>3</v>
      </c>
      <c r="D9" s="9"/>
      <c r="E9" s="10"/>
      <c r="F9" s="10"/>
      <c r="G9" s="10"/>
      <c r="H9" s="10"/>
      <c r="I9" s="11"/>
    </row>
    <row r="10" spans="1:10" ht="15.75" x14ac:dyDescent="0.25">
      <c r="A10" s="101">
        <f>A9+1</f>
        <v>2</v>
      </c>
      <c r="C10" s="5" t="s">
        <v>5</v>
      </c>
      <c r="D10" s="9"/>
      <c r="E10" s="12">
        <v>2420434</v>
      </c>
      <c r="F10" s="162"/>
      <c r="G10" s="12">
        <v>2318214</v>
      </c>
      <c r="H10" s="162"/>
      <c r="I10" s="163"/>
      <c r="J10" s="277"/>
    </row>
    <row r="11" spans="1:10" ht="15.75" x14ac:dyDescent="0.25">
      <c r="A11" s="101">
        <f t="shared" ref="A11:A45" si="0">A10+1</f>
        <v>3</v>
      </c>
      <c r="C11" s="5" t="s">
        <v>7</v>
      </c>
      <c r="D11" s="9"/>
      <c r="E11" s="12">
        <v>-1015030</v>
      </c>
      <c r="F11" s="162"/>
      <c r="G11" s="12">
        <v>-961973</v>
      </c>
      <c r="H11" s="162"/>
      <c r="I11" s="163"/>
      <c r="J11" s="277"/>
    </row>
    <row r="12" spans="1:10" ht="15.75" x14ac:dyDescent="0.25">
      <c r="A12" s="101">
        <f t="shared" si="0"/>
        <v>4</v>
      </c>
      <c r="C12" s="164" t="s">
        <v>9</v>
      </c>
      <c r="D12" s="165"/>
      <c r="E12" s="109">
        <v>-46269</v>
      </c>
      <c r="F12" s="162"/>
      <c r="G12" s="109">
        <v>-46242</v>
      </c>
      <c r="H12" s="162"/>
      <c r="I12" s="163"/>
      <c r="J12" s="277"/>
    </row>
    <row r="13" spans="1:10" ht="15.75" x14ac:dyDescent="0.25">
      <c r="A13" s="101">
        <f t="shared" si="0"/>
        <v>5</v>
      </c>
      <c r="D13" s="9"/>
      <c r="E13" s="12">
        <f>SUM(E10:E12)</f>
        <v>1359135</v>
      </c>
      <c r="F13" s="162"/>
      <c r="G13" s="12">
        <v>1309999</v>
      </c>
      <c r="H13" s="162"/>
      <c r="I13" s="163"/>
      <c r="J13" s="277"/>
    </row>
    <row r="14" spans="1:10" ht="15.75" x14ac:dyDescent="0.25">
      <c r="A14" s="101">
        <f t="shared" si="0"/>
        <v>6</v>
      </c>
      <c r="D14" s="9"/>
      <c r="E14" s="10"/>
      <c r="F14" s="10"/>
      <c r="G14" s="10"/>
      <c r="H14" s="10"/>
      <c r="I14" s="11"/>
      <c r="J14" s="277"/>
    </row>
    <row r="15" spans="1:10" ht="15.75" x14ac:dyDescent="0.25">
      <c r="A15" s="101">
        <f t="shared" si="0"/>
        <v>7</v>
      </c>
      <c r="B15" s="8" t="s">
        <v>12</v>
      </c>
      <c r="C15" s="164"/>
      <c r="D15" s="165"/>
      <c r="E15" s="162"/>
      <c r="F15" s="162"/>
      <c r="G15" s="162"/>
      <c r="H15" s="162"/>
      <c r="I15" s="163"/>
      <c r="J15" s="277"/>
    </row>
    <row r="16" spans="1:10" ht="15.75" x14ac:dyDescent="0.25">
      <c r="A16" s="101">
        <f t="shared" si="0"/>
        <v>8</v>
      </c>
      <c r="C16" s="164" t="s">
        <v>13</v>
      </c>
      <c r="D16" s="165"/>
      <c r="E16" s="12">
        <v>108004</v>
      </c>
      <c r="F16" s="162"/>
      <c r="G16" s="12">
        <v>101433</v>
      </c>
      <c r="H16" s="162"/>
      <c r="I16" s="163"/>
      <c r="J16" s="277"/>
    </row>
    <row r="17" spans="1:16" ht="15.75" x14ac:dyDescent="0.25">
      <c r="A17" s="101">
        <f t="shared" si="0"/>
        <v>9</v>
      </c>
      <c r="C17" s="164" t="s">
        <v>14</v>
      </c>
      <c r="D17" s="165"/>
      <c r="E17" s="12">
        <v>74</v>
      </c>
      <c r="F17" s="12"/>
      <c r="G17" s="12">
        <v>105</v>
      </c>
      <c r="H17" s="12"/>
      <c r="I17" s="163"/>
      <c r="J17" s="277"/>
    </row>
    <row r="18" spans="1:16" ht="15.75" x14ac:dyDescent="0.25">
      <c r="A18" s="101">
        <f t="shared" si="0"/>
        <v>10</v>
      </c>
      <c r="C18" s="164" t="s">
        <v>48</v>
      </c>
      <c r="D18" s="165"/>
      <c r="E18" s="12">
        <v>1195</v>
      </c>
      <c r="F18" s="162"/>
      <c r="G18" s="12">
        <v>799</v>
      </c>
      <c r="H18" s="162"/>
      <c r="I18" s="163"/>
      <c r="J18" s="277"/>
    </row>
    <row r="19" spans="1:16" ht="15.75" x14ac:dyDescent="0.25">
      <c r="A19" s="101">
        <f t="shared" si="0"/>
        <v>11</v>
      </c>
      <c r="C19" s="164" t="s">
        <v>47</v>
      </c>
      <c r="D19" s="165"/>
      <c r="E19" s="12">
        <v>0</v>
      </c>
      <c r="F19" s="162"/>
      <c r="G19" s="12">
        <v>229</v>
      </c>
      <c r="H19" s="162"/>
      <c r="I19" s="163"/>
      <c r="J19" s="277"/>
    </row>
    <row r="20" spans="1:16" ht="18" x14ac:dyDescent="0.25">
      <c r="A20" s="101">
        <f t="shared" si="0"/>
        <v>12</v>
      </c>
      <c r="C20" s="164" t="s">
        <v>154</v>
      </c>
      <c r="D20" s="165"/>
      <c r="E20" s="12">
        <v>1688</v>
      </c>
      <c r="F20" s="162"/>
      <c r="G20" s="12">
        <v>0</v>
      </c>
      <c r="H20" s="162"/>
      <c r="I20" s="163"/>
      <c r="J20" s="277"/>
    </row>
    <row r="21" spans="1:16" ht="15.75" x14ac:dyDescent="0.25">
      <c r="A21" s="101">
        <f t="shared" si="0"/>
        <v>13</v>
      </c>
      <c r="C21" s="164" t="s">
        <v>15</v>
      </c>
      <c r="D21" s="165"/>
      <c r="E21" s="12">
        <v>21859</v>
      </c>
      <c r="F21" s="162"/>
      <c r="G21" s="12">
        <v>21086</v>
      </c>
      <c r="H21" s="162"/>
      <c r="I21" s="163"/>
      <c r="J21" s="277"/>
    </row>
    <row r="22" spans="1:16" ht="15.75" x14ac:dyDescent="0.25">
      <c r="A22" s="101">
        <f t="shared" si="0"/>
        <v>14</v>
      </c>
      <c r="C22" s="164" t="s">
        <v>107</v>
      </c>
      <c r="D22" s="165"/>
      <c r="E22" s="106">
        <v>699</v>
      </c>
      <c r="F22" s="180"/>
      <c r="G22" s="106">
        <v>328</v>
      </c>
      <c r="H22" s="180"/>
      <c r="I22" s="163"/>
      <c r="J22" s="277"/>
    </row>
    <row r="23" spans="1:16" ht="15.75" x14ac:dyDescent="0.25">
      <c r="A23" s="101">
        <f t="shared" si="0"/>
        <v>15</v>
      </c>
      <c r="C23" s="164" t="s">
        <v>16</v>
      </c>
      <c r="D23" s="165"/>
      <c r="E23" s="106">
        <v>1428</v>
      </c>
      <c r="F23" s="106"/>
      <c r="G23" s="106">
        <v>1414</v>
      </c>
      <c r="H23" s="106"/>
      <c r="I23" s="163"/>
      <c r="J23" s="277"/>
    </row>
    <row r="24" spans="1:16" ht="15.75" x14ac:dyDescent="0.25">
      <c r="A24" s="101">
        <f t="shared" si="0"/>
        <v>16</v>
      </c>
      <c r="C24" s="164" t="s">
        <v>18</v>
      </c>
      <c r="D24" s="165"/>
      <c r="E24" s="106">
        <v>0</v>
      </c>
      <c r="F24" s="106"/>
      <c r="G24" s="106">
        <v>2395</v>
      </c>
      <c r="H24" s="106"/>
      <c r="I24" s="163"/>
      <c r="J24" s="277"/>
    </row>
    <row r="25" spans="1:16" ht="15.75" x14ac:dyDescent="0.25">
      <c r="A25" s="101">
        <f t="shared" si="0"/>
        <v>17</v>
      </c>
      <c r="C25" s="164" t="s">
        <v>22</v>
      </c>
      <c r="D25" s="165"/>
      <c r="E25" s="109">
        <v>0</v>
      </c>
      <c r="F25" s="12"/>
      <c r="G25" s="109">
        <v>700</v>
      </c>
      <c r="H25" s="12"/>
      <c r="I25" s="163"/>
      <c r="J25" s="277"/>
    </row>
    <row r="26" spans="1:16" ht="15.75" x14ac:dyDescent="0.25">
      <c r="A26" s="101">
        <f t="shared" si="0"/>
        <v>18</v>
      </c>
      <c r="C26" s="164"/>
      <c r="D26" s="165"/>
      <c r="E26" s="12">
        <f>SUM(E16:E25)</f>
        <v>134947</v>
      </c>
      <c r="F26" s="12"/>
      <c r="G26" s="12">
        <v>128489</v>
      </c>
      <c r="H26" s="12"/>
      <c r="I26" s="163"/>
      <c r="J26" s="277"/>
    </row>
    <row r="27" spans="1:16" ht="15.75" x14ac:dyDescent="0.25">
      <c r="A27" s="101">
        <f t="shared" si="0"/>
        <v>19</v>
      </c>
      <c r="C27" s="164"/>
      <c r="D27" s="165"/>
      <c r="E27" s="162"/>
      <c r="F27" s="162"/>
      <c r="G27" s="162"/>
      <c r="H27" s="162"/>
      <c r="I27" s="163"/>
      <c r="J27" s="277"/>
      <c r="P27" s="289"/>
    </row>
    <row r="28" spans="1:16" ht="15.75" x14ac:dyDescent="0.25">
      <c r="A28" s="101">
        <f t="shared" si="0"/>
        <v>20</v>
      </c>
      <c r="B28" s="8" t="s">
        <v>17</v>
      </c>
      <c r="D28" s="165"/>
      <c r="E28" s="162"/>
      <c r="F28" s="162"/>
      <c r="G28" s="162"/>
      <c r="H28" s="162"/>
      <c r="I28" s="163"/>
      <c r="J28" s="277"/>
    </row>
    <row r="29" spans="1:16" ht="15.75" x14ac:dyDescent="0.25">
      <c r="A29" s="101">
        <f t="shared" si="0"/>
        <v>21</v>
      </c>
      <c r="B29" s="8"/>
      <c r="C29" s="5" t="s">
        <v>103</v>
      </c>
      <c r="D29" s="165"/>
      <c r="E29" s="12">
        <v>87275</v>
      </c>
      <c r="F29" s="162"/>
      <c r="G29" s="12">
        <v>83759</v>
      </c>
      <c r="H29" s="162"/>
      <c r="I29" s="163"/>
      <c r="J29" s="277"/>
    </row>
    <row r="30" spans="1:16" ht="15.75" x14ac:dyDescent="0.25">
      <c r="A30" s="101">
        <f t="shared" si="0"/>
        <v>22</v>
      </c>
      <c r="B30" s="8"/>
      <c r="C30" s="5" t="s">
        <v>19</v>
      </c>
      <c r="D30" s="165"/>
      <c r="E30" s="12">
        <v>1270</v>
      </c>
      <c r="F30" s="12"/>
      <c r="G30" s="12">
        <v>1270</v>
      </c>
      <c r="H30" s="12"/>
      <c r="I30" s="163"/>
      <c r="J30" s="277"/>
    </row>
    <row r="31" spans="1:16" ht="15.75" x14ac:dyDescent="0.25">
      <c r="A31" s="101">
        <f t="shared" si="0"/>
        <v>23</v>
      </c>
      <c r="C31" s="5" t="s">
        <v>20</v>
      </c>
      <c r="D31" s="165"/>
      <c r="E31" s="12">
        <v>5616</v>
      </c>
      <c r="F31" s="12"/>
      <c r="G31" s="12">
        <v>5453</v>
      </c>
      <c r="H31" s="12"/>
      <c r="I31" s="163"/>
      <c r="J31" s="277"/>
    </row>
    <row r="32" spans="1:16" ht="15.75" x14ac:dyDescent="0.25">
      <c r="A32" s="101">
        <f t="shared" si="0"/>
        <v>24</v>
      </c>
      <c r="C32" s="5" t="s">
        <v>21</v>
      </c>
      <c r="D32" s="165"/>
      <c r="E32" s="12">
        <v>34339</v>
      </c>
      <c r="F32" s="162"/>
      <c r="G32" s="12">
        <v>32014</v>
      </c>
      <c r="H32" s="162"/>
      <c r="I32" s="163"/>
      <c r="J32" s="277"/>
    </row>
    <row r="33" spans="1:11" ht="15.75" x14ac:dyDescent="0.25">
      <c r="A33" s="101">
        <f t="shared" si="0"/>
        <v>25</v>
      </c>
      <c r="C33" s="5" t="s">
        <v>65</v>
      </c>
      <c r="D33" s="165"/>
      <c r="E33" s="106">
        <f>3539+27</f>
        <v>3566</v>
      </c>
      <c r="F33" s="180"/>
      <c r="G33" s="106">
        <v>3566</v>
      </c>
      <c r="H33" s="180"/>
      <c r="I33" s="163"/>
      <c r="J33" s="277"/>
    </row>
    <row r="34" spans="1:11" ht="15.75" x14ac:dyDescent="0.25">
      <c r="A34" s="101">
        <f t="shared" si="0"/>
        <v>26</v>
      </c>
      <c r="C34" s="5" t="s">
        <v>137</v>
      </c>
      <c r="D34" s="165"/>
      <c r="E34" s="109">
        <v>274</v>
      </c>
      <c r="F34" s="180"/>
      <c r="G34" s="109">
        <v>292</v>
      </c>
      <c r="H34" s="180"/>
      <c r="I34" s="163"/>
      <c r="J34" s="277"/>
    </row>
    <row r="35" spans="1:11" ht="15.75" x14ac:dyDescent="0.25">
      <c r="A35" s="101">
        <f t="shared" si="0"/>
        <v>27</v>
      </c>
      <c r="D35" s="165"/>
      <c r="E35" s="12">
        <f>SUM(E29:E34)</f>
        <v>132340</v>
      </c>
      <c r="F35" s="162"/>
      <c r="G35" s="12">
        <v>126354</v>
      </c>
      <c r="H35" s="162"/>
      <c r="I35" s="163"/>
      <c r="J35" s="277"/>
    </row>
    <row r="36" spans="1:11" ht="15.75" x14ac:dyDescent="0.25">
      <c r="A36" s="101">
        <f t="shared" si="0"/>
        <v>28</v>
      </c>
      <c r="D36" s="165"/>
      <c r="E36" s="162"/>
      <c r="F36" s="162"/>
      <c r="G36" s="162"/>
      <c r="H36" s="162"/>
      <c r="I36" s="163"/>
      <c r="J36" s="277"/>
    </row>
    <row r="37" spans="1:11" ht="15.75" x14ac:dyDescent="0.25">
      <c r="A37" s="101">
        <f t="shared" si="0"/>
        <v>29</v>
      </c>
      <c r="B37" s="8" t="s">
        <v>23</v>
      </c>
      <c r="D37" s="9"/>
      <c r="E37" s="12">
        <f>E13+E26-E35</f>
        <v>1361742</v>
      </c>
      <c r="F37" s="162"/>
      <c r="G37" s="12">
        <v>1312134</v>
      </c>
      <c r="H37" s="162"/>
      <c r="I37" s="163"/>
      <c r="J37" s="277"/>
    </row>
    <row r="38" spans="1:11" ht="15.75" x14ac:dyDescent="0.25">
      <c r="A38" s="101">
        <f t="shared" si="0"/>
        <v>30</v>
      </c>
      <c r="D38" s="9"/>
      <c r="E38" s="162"/>
      <c r="F38" s="162"/>
      <c r="G38" s="162"/>
      <c r="H38" s="162"/>
      <c r="I38" s="163"/>
      <c r="J38" s="277"/>
    </row>
    <row r="39" spans="1:11" ht="15.75" x14ac:dyDescent="0.25">
      <c r="A39" s="101">
        <f t="shared" si="0"/>
        <v>31</v>
      </c>
      <c r="B39" s="8" t="s">
        <v>24</v>
      </c>
      <c r="D39" s="9"/>
      <c r="E39" s="12">
        <f>AVERAGE(E37,1312134)+1</f>
        <v>1336939</v>
      </c>
      <c r="F39" s="162"/>
      <c r="G39" s="12">
        <v>1267611</v>
      </c>
      <c r="H39" s="162"/>
      <c r="I39" s="11"/>
      <c r="J39" s="277"/>
    </row>
    <row r="40" spans="1:11" ht="15.75" x14ac:dyDescent="0.25">
      <c r="A40" s="101">
        <f t="shared" si="0"/>
        <v>32</v>
      </c>
      <c r="D40" s="9"/>
      <c r="E40" s="10"/>
      <c r="F40" s="10"/>
      <c r="G40" s="10"/>
      <c r="H40" s="10"/>
      <c r="I40" s="11"/>
      <c r="J40" s="277"/>
    </row>
    <row r="41" spans="1:11" ht="15.75" x14ac:dyDescent="0.25">
      <c r="A41" s="101">
        <f t="shared" si="0"/>
        <v>33</v>
      </c>
      <c r="B41" s="8" t="s">
        <v>25</v>
      </c>
      <c r="D41" s="9"/>
      <c r="E41" s="162"/>
      <c r="F41" s="162"/>
      <c r="G41" s="162"/>
      <c r="H41" s="162"/>
      <c r="I41" s="11"/>
      <c r="J41" s="277"/>
    </row>
    <row r="42" spans="1:11" ht="15.75" x14ac:dyDescent="0.25">
      <c r="A42" s="101">
        <f t="shared" si="0"/>
        <v>34</v>
      </c>
      <c r="C42" s="5" t="s">
        <v>26</v>
      </c>
      <c r="D42" s="9"/>
      <c r="E42" s="12">
        <v>13905</v>
      </c>
      <c r="F42" s="12"/>
      <c r="G42" s="12">
        <v>14676</v>
      </c>
      <c r="H42" s="12"/>
      <c r="I42" s="11"/>
      <c r="J42" s="277"/>
    </row>
    <row r="43" spans="1:11" ht="15.75" x14ac:dyDescent="0.25">
      <c r="A43" s="101">
        <f t="shared" si="0"/>
        <v>35</v>
      </c>
      <c r="C43" s="5" t="s">
        <v>27</v>
      </c>
      <c r="D43" s="9"/>
      <c r="E43" s="12">
        <v>7692</v>
      </c>
      <c r="F43" s="162"/>
      <c r="G43" s="12">
        <v>7419</v>
      </c>
      <c r="H43" s="162"/>
      <c r="I43" s="11"/>
      <c r="J43" s="277"/>
    </row>
    <row r="44" spans="1:11" ht="15.75" x14ac:dyDescent="0.25">
      <c r="A44" s="101">
        <f t="shared" si="0"/>
        <v>36</v>
      </c>
      <c r="D44" s="9"/>
      <c r="E44" s="12"/>
      <c r="F44" s="162"/>
      <c r="G44" s="12"/>
      <c r="H44" s="162"/>
      <c r="I44" s="11"/>
      <c r="J44" s="277"/>
      <c r="K44" s="289"/>
    </row>
    <row r="45" spans="1:11" ht="15.75" customHeight="1" thickBot="1" x14ac:dyDescent="0.3">
      <c r="A45" s="101">
        <f t="shared" si="0"/>
        <v>37</v>
      </c>
      <c r="B45" s="8" t="s">
        <v>28</v>
      </c>
      <c r="D45" s="9"/>
      <c r="E45" s="157">
        <f>E39+E42+E43</f>
        <v>1358536</v>
      </c>
      <c r="F45" s="162"/>
      <c r="G45" s="157">
        <v>1289706</v>
      </c>
      <c r="H45" s="162"/>
      <c r="I45" s="11"/>
      <c r="J45" s="277"/>
    </row>
    <row r="46" spans="1:11" ht="15.75" customHeight="1" x14ac:dyDescent="0.25">
      <c r="A46" s="7"/>
      <c r="B46" s="8"/>
      <c r="D46" s="9"/>
      <c r="E46" s="106"/>
      <c r="F46" s="162"/>
      <c r="G46" s="162"/>
      <c r="H46" s="162"/>
      <c r="I46" s="11"/>
    </row>
    <row r="47" spans="1:11" ht="15.75" customHeight="1" x14ac:dyDescent="0.25">
      <c r="A47" s="7"/>
      <c r="B47" s="8"/>
      <c r="D47" s="9"/>
      <c r="E47" s="106"/>
      <c r="F47" s="162"/>
      <c r="G47" s="162"/>
      <c r="H47" s="162"/>
      <c r="I47" s="11"/>
    </row>
    <row r="48" spans="1:11" ht="15.75" customHeight="1" x14ac:dyDescent="0.25">
      <c r="A48" s="7"/>
      <c r="B48" s="286">
        <v>1</v>
      </c>
      <c r="C48" s="77" t="s">
        <v>152</v>
      </c>
      <c r="D48" s="9"/>
      <c r="E48" s="106"/>
      <c r="F48" s="162"/>
      <c r="G48" s="162"/>
      <c r="H48" s="162"/>
      <c r="I48" s="11"/>
    </row>
    <row r="49" spans="1:9" ht="15.75" x14ac:dyDescent="0.25">
      <c r="A49" s="7"/>
      <c r="B49" s="13"/>
      <c r="C49" s="4"/>
      <c r="D49" s="11"/>
      <c r="E49" s="14"/>
      <c r="F49" s="11"/>
      <c r="G49" s="11"/>
      <c r="H49" s="14"/>
      <c r="I49" s="11"/>
    </row>
    <row r="50" spans="1:9" ht="15.75" x14ac:dyDescent="0.25">
      <c r="A50" s="7"/>
      <c r="B50" s="15" t="s">
        <v>144</v>
      </c>
      <c r="C50" s="15"/>
      <c r="D50" s="16"/>
      <c r="E50" s="16"/>
      <c r="F50" s="239"/>
      <c r="G50" s="301" t="s">
        <v>166</v>
      </c>
      <c r="H50" s="71"/>
    </row>
    <row r="51" spans="1:9" ht="16.5" x14ac:dyDescent="0.25">
      <c r="A51" s="7"/>
      <c r="B51" s="18"/>
      <c r="D51" s="9"/>
      <c r="E51" s="9"/>
      <c r="F51" s="9"/>
      <c r="G51" s="9"/>
      <c r="H51" s="9"/>
      <c r="I51" s="9"/>
    </row>
    <row r="52" spans="1:9" x14ac:dyDescent="0.25">
      <c r="A52" s="7"/>
      <c r="B52" s="19"/>
      <c r="D52" s="9"/>
      <c r="E52" s="9"/>
      <c r="F52" s="9"/>
      <c r="G52" s="9"/>
      <c r="H52" s="9"/>
      <c r="I52" s="9"/>
    </row>
    <row r="53" spans="1:9" x14ac:dyDescent="0.25">
      <c r="A53" s="7"/>
      <c r="B53" s="19"/>
      <c r="D53" s="9"/>
      <c r="E53" s="9"/>
      <c r="F53" s="9"/>
      <c r="G53" s="9"/>
      <c r="H53" s="9"/>
      <c r="I53" s="9"/>
    </row>
    <row r="54" spans="1:9" ht="15.75" x14ac:dyDescent="0.25">
      <c r="A54" s="7"/>
      <c r="B54" s="240"/>
      <c r="C54" s="4"/>
      <c r="E54" s="20"/>
      <c r="F54" s="21"/>
      <c r="G54" s="21"/>
      <c r="H54" s="21"/>
      <c r="I54" s="9"/>
    </row>
    <row r="55" spans="1:9" x14ac:dyDescent="0.25">
      <c r="A55" s="7"/>
      <c r="C55" s="19"/>
      <c r="D55" s="22"/>
      <c r="E55" s="23"/>
      <c r="F55" s="241"/>
      <c r="G55" s="241"/>
      <c r="H55" s="241"/>
      <c r="I55" s="9"/>
    </row>
    <row r="56" spans="1:9" x14ac:dyDescent="0.25">
      <c r="A56" s="7"/>
      <c r="C56" s="19"/>
      <c r="D56" s="22"/>
      <c r="E56" s="23"/>
      <c r="F56" s="241"/>
      <c r="G56" s="241"/>
      <c r="H56" s="241"/>
      <c r="I56" s="9"/>
    </row>
    <row r="57" spans="1:9" x14ac:dyDescent="0.25">
      <c r="A57" s="7"/>
      <c r="C57" s="19"/>
      <c r="D57" s="22"/>
      <c r="E57" s="22"/>
      <c r="F57" s="9"/>
      <c r="G57" s="9"/>
      <c r="H57" s="9"/>
      <c r="I57" s="9"/>
    </row>
    <row r="58" spans="1:9" x14ac:dyDescent="0.25">
      <c r="A58" s="7"/>
      <c r="C58" s="19"/>
      <c r="D58" s="22"/>
      <c r="E58" s="22"/>
      <c r="F58" s="9"/>
      <c r="G58" s="9"/>
      <c r="H58" s="9"/>
      <c r="I58" s="9"/>
    </row>
    <row r="59" spans="1:9" x14ac:dyDescent="0.25">
      <c r="A59" s="7"/>
      <c r="C59" s="19"/>
      <c r="D59" s="22"/>
      <c r="E59" s="23"/>
      <c r="F59" s="9"/>
      <c r="G59" s="9"/>
      <c r="H59" s="9"/>
      <c r="I59" s="9"/>
    </row>
    <row r="60" spans="1:9" x14ac:dyDescent="0.25">
      <c r="C60" s="19"/>
      <c r="D60" s="19"/>
      <c r="E60" s="24"/>
      <c r="F60" s="9"/>
      <c r="G60" s="9"/>
      <c r="H60" s="9"/>
      <c r="I60" s="9"/>
    </row>
  </sheetData>
  <mergeCells count="3">
    <mergeCell ref="B3:I3"/>
    <mergeCell ref="B5:I5"/>
    <mergeCell ref="B6:I6"/>
  </mergeCells>
  <printOptions horizontalCentered="1"/>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topLeftCell="A18" zoomScale="110" zoomScaleNormal="110" workbookViewId="0">
      <selection activeCell="B39" sqref="B39:H39"/>
    </sheetView>
  </sheetViews>
  <sheetFormatPr defaultRowHeight="18" x14ac:dyDescent="0.25"/>
  <cols>
    <col min="1" max="1" width="3.5703125" style="33" customWidth="1"/>
    <col min="2" max="2" width="37.140625" style="33" customWidth="1"/>
    <col min="3" max="3" width="7.140625" style="66" customWidth="1"/>
    <col min="4" max="4" width="13.42578125" style="33" customWidth="1"/>
    <col min="5" max="5" width="2.5703125" style="33" customWidth="1"/>
    <col min="6" max="6" width="12.85546875" style="33" customWidth="1"/>
    <col min="7" max="7" width="8" style="66" customWidth="1"/>
    <col min="8" max="8" width="12.5703125" style="33" customWidth="1"/>
    <col min="9" max="9" width="2.42578125" style="244" bestFit="1" customWidth="1"/>
    <col min="10" max="11" width="11.5703125" style="33" bestFit="1" customWidth="1"/>
    <col min="12" max="255" width="9.140625" style="33"/>
    <col min="256" max="256" width="3.5703125" style="33" customWidth="1"/>
    <col min="257" max="257" width="41.5703125" style="33" customWidth="1"/>
    <col min="258" max="258" width="7.140625" style="33" customWidth="1"/>
    <col min="259" max="259" width="13.42578125" style="33" customWidth="1"/>
    <col min="260" max="260" width="5" style="33" customWidth="1"/>
    <col min="261" max="261" width="13.42578125" style="33" customWidth="1"/>
    <col min="262" max="262" width="5" style="33" customWidth="1"/>
    <col min="263" max="263" width="14.5703125" style="33" customWidth="1"/>
    <col min="264" max="264" width="3" style="33" customWidth="1"/>
    <col min="265" max="511" width="9.140625" style="33"/>
    <col min="512" max="512" width="3.5703125" style="33" customWidth="1"/>
    <col min="513" max="513" width="41.5703125" style="33" customWidth="1"/>
    <col min="514" max="514" width="7.140625" style="33" customWidth="1"/>
    <col min="515" max="515" width="13.42578125" style="33" customWidth="1"/>
    <col min="516" max="516" width="5" style="33" customWidth="1"/>
    <col min="517" max="517" width="13.42578125" style="33" customWidth="1"/>
    <col min="518" max="518" width="5" style="33" customWidth="1"/>
    <col min="519" max="519" width="14.5703125" style="33" customWidth="1"/>
    <col min="520" max="520" width="3" style="33" customWidth="1"/>
    <col min="521" max="767" width="9.140625" style="33"/>
    <col min="768" max="768" width="3.5703125" style="33" customWidth="1"/>
    <col min="769" max="769" width="41.5703125" style="33" customWidth="1"/>
    <col min="770" max="770" width="7.140625" style="33" customWidth="1"/>
    <col min="771" max="771" width="13.42578125" style="33" customWidth="1"/>
    <col min="772" max="772" width="5" style="33" customWidth="1"/>
    <col min="773" max="773" width="13.42578125" style="33" customWidth="1"/>
    <col min="774" max="774" width="5" style="33" customWidth="1"/>
    <col min="775" max="775" width="14.5703125" style="33" customWidth="1"/>
    <col min="776" max="776" width="3" style="33" customWidth="1"/>
    <col min="777" max="1023" width="9.140625" style="33"/>
    <col min="1024" max="1024" width="3.5703125" style="33" customWidth="1"/>
    <col min="1025" max="1025" width="41.5703125" style="33" customWidth="1"/>
    <col min="1026" max="1026" width="7.140625" style="33" customWidth="1"/>
    <col min="1027" max="1027" width="13.42578125" style="33" customWidth="1"/>
    <col min="1028" max="1028" width="5" style="33" customWidth="1"/>
    <col min="1029" max="1029" width="13.42578125" style="33" customWidth="1"/>
    <col min="1030" max="1030" width="5" style="33" customWidth="1"/>
    <col min="1031" max="1031" width="14.5703125" style="33" customWidth="1"/>
    <col min="1032" max="1032" width="3" style="33" customWidth="1"/>
    <col min="1033" max="1279" width="9.140625" style="33"/>
    <col min="1280" max="1280" width="3.5703125" style="33" customWidth="1"/>
    <col min="1281" max="1281" width="41.5703125" style="33" customWidth="1"/>
    <col min="1282" max="1282" width="7.140625" style="33" customWidth="1"/>
    <col min="1283" max="1283" width="13.42578125" style="33" customWidth="1"/>
    <col min="1284" max="1284" width="5" style="33" customWidth="1"/>
    <col min="1285" max="1285" width="13.42578125" style="33" customWidth="1"/>
    <col min="1286" max="1286" width="5" style="33" customWidth="1"/>
    <col min="1287" max="1287" width="14.5703125" style="33" customWidth="1"/>
    <col min="1288" max="1288" width="3" style="33" customWidth="1"/>
    <col min="1289" max="1535" width="9.140625" style="33"/>
    <col min="1536" max="1536" width="3.5703125" style="33" customWidth="1"/>
    <col min="1537" max="1537" width="41.5703125" style="33" customWidth="1"/>
    <col min="1538" max="1538" width="7.140625" style="33" customWidth="1"/>
    <col min="1539" max="1539" width="13.42578125" style="33" customWidth="1"/>
    <col min="1540" max="1540" width="5" style="33" customWidth="1"/>
    <col min="1541" max="1541" width="13.42578125" style="33" customWidth="1"/>
    <col min="1542" max="1542" width="5" style="33" customWidth="1"/>
    <col min="1543" max="1543" width="14.5703125" style="33" customWidth="1"/>
    <col min="1544" max="1544" width="3" style="33" customWidth="1"/>
    <col min="1545" max="1791" width="9.140625" style="33"/>
    <col min="1792" max="1792" width="3.5703125" style="33" customWidth="1"/>
    <col min="1793" max="1793" width="41.5703125" style="33" customWidth="1"/>
    <col min="1794" max="1794" width="7.140625" style="33" customWidth="1"/>
    <col min="1795" max="1795" width="13.42578125" style="33" customWidth="1"/>
    <col min="1796" max="1796" width="5" style="33" customWidth="1"/>
    <col min="1797" max="1797" width="13.42578125" style="33" customWidth="1"/>
    <col min="1798" max="1798" width="5" style="33" customWidth="1"/>
    <col min="1799" max="1799" width="14.5703125" style="33" customWidth="1"/>
    <col min="1800" max="1800" width="3" style="33" customWidth="1"/>
    <col min="1801" max="2047" width="9.140625" style="33"/>
    <col min="2048" max="2048" width="3.5703125" style="33" customWidth="1"/>
    <col min="2049" max="2049" width="41.5703125" style="33" customWidth="1"/>
    <col min="2050" max="2050" width="7.140625" style="33" customWidth="1"/>
    <col min="2051" max="2051" width="13.42578125" style="33" customWidth="1"/>
    <col min="2052" max="2052" width="5" style="33" customWidth="1"/>
    <col min="2053" max="2053" width="13.42578125" style="33" customWidth="1"/>
    <col min="2054" max="2054" width="5" style="33" customWidth="1"/>
    <col min="2055" max="2055" width="14.5703125" style="33" customWidth="1"/>
    <col min="2056" max="2056" width="3" style="33" customWidth="1"/>
    <col min="2057" max="2303" width="9.140625" style="33"/>
    <col min="2304" max="2304" width="3.5703125" style="33" customWidth="1"/>
    <col min="2305" max="2305" width="41.5703125" style="33" customWidth="1"/>
    <col min="2306" max="2306" width="7.140625" style="33" customWidth="1"/>
    <col min="2307" max="2307" width="13.42578125" style="33" customWidth="1"/>
    <col min="2308" max="2308" width="5" style="33" customWidth="1"/>
    <col min="2309" max="2309" width="13.42578125" style="33" customWidth="1"/>
    <col min="2310" max="2310" width="5" style="33" customWidth="1"/>
    <col min="2311" max="2311" width="14.5703125" style="33" customWidth="1"/>
    <col min="2312" max="2312" width="3" style="33" customWidth="1"/>
    <col min="2313" max="2559" width="9.140625" style="33"/>
    <col min="2560" max="2560" width="3.5703125" style="33" customWidth="1"/>
    <col min="2561" max="2561" width="41.5703125" style="33" customWidth="1"/>
    <col min="2562" max="2562" width="7.140625" style="33" customWidth="1"/>
    <col min="2563" max="2563" width="13.42578125" style="33" customWidth="1"/>
    <col min="2564" max="2564" width="5" style="33" customWidth="1"/>
    <col min="2565" max="2565" width="13.42578125" style="33" customWidth="1"/>
    <col min="2566" max="2566" width="5" style="33" customWidth="1"/>
    <col min="2567" max="2567" width="14.5703125" style="33" customWidth="1"/>
    <col min="2568" max="2568" width="3" style="33" customWidth="1"/>
    <col min="2569" max="2815" width="9.140625" style="33"/>
    <col min="2816" max="2816" width="3.5703125" style="33" customWidth="1"/>
    <col min="2817" max="2817" width="41.5703125" style="33" customWidth="1"/>
    <col min="2818" max="2818" width="7.140625" style="33" customWidth="1"/>
    <col min="2819" max="2819" width="13.42578125" style="33" customWidth="1"/>
    <col min="2820" max="2820" width="5" style="33" customWidth="1"/>
    <col min="2821" max="2821" width="13.42578125" style="33" customWidth="1"/>
    <col min="2822" max="2822" width="5" style="33" customWidth="1"/>
    <col min="2823" max="2823" width="14.5703125" style="33" customWidth="1"/>
    <col min="2824" max="2824" width="3" style="33" customWidth="1"/>
    <col min="2825" max="3071" width="9.140625" style="33"/>
    <col min="3072" max="3072" width="3.5703125" style="33" customWidth="1"/>
    <col min="3073" max="3073" width="41.5703125" style="33" customWidth="1"/>
    <col min="3074" max="3074" width="7.140625" style="33" customWidth="1"/>
    <col min="3075" max="3075" width="13.42578125" style="33" customWidth="1"/>
    <col min="3076" max="3076" width="5" style="33" customWidth="1"/>
    <col min="3077" max="3077" width="13.42578125" style="33" customWidth="1"/>
    <col min="3078" max="3078" width="5" style="33" customWidth="1"/>
    <col min="3079" max="3079" width="14.5703125" style="33" customWidth="1"/>
    <col min="3080" max="3080" width="3" style="33" customWidth="1"/>
    <col min="3081" max="3327" width="9.140625" style="33"/>
    <col min="3328" max="3328" width="3.5703125" style="33" customWidth="1"/>
    <col min="3329" max="3329" width="41.5703125" style="33" customWidth="1"/>
    <col min="3330" max="3330" width="7.140625" style="33" customWidth="1"/>
    <col min="3331" max="3331" width="13.42578125" style="33" customWidth="1"/>
    <col min="3332" max="3332" width="5" style="33" customWidth="1"/>
    <col min="3333" max="3333" width="13.42578125" style="33" customWidth="1"/>
    <col min="3334" max="3334" width="5" style="33" customWidth="1"/>
    <col min="3335" max="3335" width="14.5703125" style="33" customWidth="1"/>
    <col min="3336" max="3336" width="3" style="33" customWidth="1"/>
    <col min="3337" max="3583" width="9.140625" style="33"/>
    <col min="3584" max="3584" width="3.5703125" style="33" customWidth="1"/>
    <col min="3585" max="3585" width="41.5703125" style="33" customWidth="1"/>
    <col min="3586" max="3586" width="7.140625" style="33" customWidth="1"/>
    <col min="3587" max="3587" width="13.42578125" style="33" customWidth="1"/>
    <col min="3588" max="3588" width="5" style="33" customWidth="1"/>
    <col min="3589" max="3589" width="13.42578125" style="33" customWidth="1"/>
    <col min="3590" max="3590" width="5" style="33" customWidth="1"/>
    <col min="3591" max="3591" width="14.5703125" style="33" customWidth="1"/>
    <col min="3592" max="3592" width="3" style="33" customWidth="1"/>
    <col min="3593" max="3839" width="9.140625" style="33"/>
    <col min="3840" max="3840" width="3.5703125" style="33" customWidth="1"/>
    <col min="3841" max="3841" width="41.5703125" style="33" customWidth="1"/>
    <col min="3842" max="3842" width="7.140625" style="33" customWidth="1"/>
    <col min="3843" max="3843" width="13.42578125" style="33" customWidth="1"/>
    <col min="3844" max="3844" width="5" style="33" customWidth="1"/>
    <col min="3845" max="3845" width="13.42578125" style="33" customWidth="1"/>
    <col min="3846" max="3846" width="5" style="33" customWidth="1"/>
    <col min="3847" max="3847" width="14.5703125" style="33" customWidth="1"/>
    <col min="3848" max="3848" width="3" style="33" customWidth="1"/>
    <col min="3849" max="4095" width="9.140625" style="33"/>
    <col min="4096" max="4096" width="3.5703125" style="33" customWidth="1"/>
    <col min="4097" max="4097" width="41.5703125" style="33" customWidth="1"/>
    <col min="4098" max="4098" width="7.140625" style="33" customWidth="1"/>
    <col min="4099" max="4099" width="13.42578125" style="33" customWidth="1"/>
    <col min="4100" max="4100" width="5" style="33" customWidth="1"/>
    <col min="4101" max="4101" width="13.42578125" style="33" customWidth="1"/>
    <col min="4102" max="4102" width="5" style="33" customWidth="1"/>
    <col min="4103" max="4103" width="14.5703125" style="33" customWidth="1"/>
    <col min="4104" max="4104" width="3" style="33" customWidth="1"/>
    <col min="4105" max="4351" width="9.140625" style="33"/>
    <col min="4352" max="4352" width="3.5703125" style="33" customWidth="1"/>
    <col min="4353" max="4353" width="41.5703125" style="33" customWidth="1"/>
    <col min="4354" max="4354" width="7.140625" style="33" customWidth="1"/>
    <col min="4355" max="4355" width="13.42578125" style="33" customWidth="1"/>
    <col min="4356" max="4356" width="5" style="33" customWidth="1"/>
    <col min="4357" max="4357" width="13.42578125" style="33" customWidth="1"/>
    <col min="4358" max="4358" width="5" style="33" customWidth="1"/>
    <col min="4359" max="4359" width="14.5703125" style="33" customWidth="1"/>
    <col min="4360" max="4360" width="3" style="33" customWidth="1"/>
    <col min="4361" max="4607" width="9.140625" style="33"/>
    <col min="4608" max="4608" width="3.5703125" style="33" customWidth="1"/>
    <col min="4609" max="4609" width="41.5703125" style="33" customWidth="1"/>
    <col min="4610" max="4610" width="7.140625" style="33" customWidth="1"/>
    <col min="4611" max="4611" width="13.42578125" style="33" customWidth="1"/>
    <col min="4612" max="4612" width="5" style="33" customWidth="1"/>
    <col min="4613" max="4613" width="13.42578125" style="33" customWidth="1"/>
    <col min="4614" max="4614" width="5" style="33" customWidth="1"/>
    <col min="4615" max="4615" width="14.5703125" style="33" customWidth="1"/>
    <col min="4616" max="4616" width="3" style="33" customWidth="1"/>
    <col min="4617" max="4863" width="9.140625" style="33"/>
    <col min="4864" max="4864" width="3.5703125" style="33" customWidth="1"/>
    <col min="4865" max="4865" width="41.5703125" style="33" customWidth="1"/>
    <col min="4866" max="4866" width="7.140625" style="33" customWidth="1"/>
    <col min="4867" max="4867" width="13.42578125" style="33" customWidth="1"/>
    <col min="4868" max="4868" width="5" style="33" customWidth="1"/>
    <col min="4869" max="4869" width="13.42578125" style="33" customWidth="1"/>
    <col min="4870" max="4870" width="5" style="33" customWidth="1"/>
    <col min="4871" max="4871" width="14.5703125" style="33" customWidth="1"/>
    <col min="4872" max="4872" width="3" style="33" customWidth="1"/>
    <col min="4873" max="5119" width="9.140625" style="33"/>
    <col min="5120" max="5120" width="3.5703125" style="33" customWidth="1"/>
    <col min="5121" max="5121" width="41.5703125" style="33" customWidth="1"/>
    <col min="5122" max="5122" width="7.140625" style="33" customWidth="1"/>
    <col min="5123" max="5123" width="13.42578125" style="33" customWidth="1"/>
    <col min="5124" max="5124" width="5" style="33" customWidth="1"/>
    <col min="5125" max="5125" width="13.42578125" style="33" customWidth="1"/>
    <col min="5126" max="5126" width="5" style="33" customWidth="1"/>
    <col min="5127" max="5127" width="14.5703125" style="33" customWidth="1"/>
    <col min="5128" max="5128" width="3" style="33" customWidth="1"/>
    <col min="5129" max="5375" width="9.140625" style="33"/>
    <col min="5376" max="5376" width="3.5703125" style="33" customWidth="1"/>
    <col min="5377" max="5377" width="41.5703125" style="33" customWidth="1"/>
    <col min="5378" max="5378" width="7.140625" style="33" customWidth="1"/>
    <col min="5379" max="5379" width="13.42578125" style="33" customWidth="1"/>
    <col min="5380" max="5380" width="5" style="33" customWidth="1"/>
    <col min="5381" max="5381" width="13.42578125" style="33" customWidth="1"/>
    <col min="5382" max="5382" width="5" style="33" customWidth="1"/>
    <col min="5383" max="5383" width="14.5703125" style="33" customWidth="1"/>
    <col min="5384" max="5384" width="3" style="33" customWidth="1"/>
    <col min="5385" max="5631" width="9.140625" style="33"/>
    <col min="5632" max="5632" width="3.5703125" style="33" customWidth="1"/>
    <col min="5633" max="5633" width="41.5703125" style="33" customWidth="1"/>
    <col min="5634" max="5634" width="7.140625" style="33" customWidth="1"/>
    <col min="5635" max="5635" width="13.42578125" style="33" customWidth="1"/>
    <col min="5636" max="5636" width="5" style="33" customWidth="1"/>
    <col min="5637" max="5637" width="13.42578125" style="33" customWidth="1"/>
    <col min="5638" max="5638" width="5" style="33" customWidth="1"/>
    <col min="5639" max="5639" width="14.5703125" style="33" customWidth="1"/>
    <col min="5640" max="5640" width="3" style="33" customWidth="1"/>
    <col min="5641" max="5887" width="9.140625" style="33"/>
    <col min="5888" max="5888" width="3.5703125" style="33" customWidth="1"/>
    <col min="5889" max="5889" width="41.5703125" style="33" customWidth="1"/>
    <col min="5890" max="5890" width="7.140625" style="33" customWidth="1"/>
    <col min="5891" max="5891" width="13.42578125" style="33" customWidth="1"/>
    <col min="5892" max="5892" width="5" style="33" customWidth="1"/>
    <col min="5893" max="5893" width="13.42578125" style="33" customWidth="1"/>
    <col min="5894" max="5894" width="5" style="33" customWidth="1"/>
    <col min="5895" max="5895" width="14.5703125" style="33" customWidth="1"/>
    <col min="5896" max="5896" width="3" style="33" customWidth="1"/>
    <col min="5897" max="6143" width="9.140625" style="33"/>
    <col min="6144" max="6144" width="3.5703125" style="33" customWidth="1"/>
    <col min="6145" max="6145" width="41.5703125" style="33" customWidth="1"/>
    <col min="6146" max="6146" width="7.140625" style="33" customWidth="1"/>
    <col min="6147" max="6147" width="13.42578125" style="33" customWidth="1"/>
    <col min="6148" max="6148" width="5" style="33" customWidth="1"/>
    <col min="6149" max="6149" width="13.42578125" style="33" customWidth="1"/>
    <col min="6150" max="6150" width="5" style="33" customWidth="1"/>
    <col min="6151" max="6151" width="14.5703125" style="33" customWidth="1"/>
    <col min="6152" max="6152" width="3" style="33" customWidth="1"/>
    <col min="6153" max="6399" width="9.140625" style="33"/>
    <col min="6400" max="6400" width="3.5703125" style="33" customWidth="1"/>
    <col min="6401" max="6401" width="41.5703125" style="33" customWidth="1"/>
    <col min="6402" max="6402" width="7.140625" style="33" customWidth="1"/>
    <col min="6403" max="6403" width="13.42578125" style="33" customWidth="1"/>
    <col min="6404" max="6404" width="5" style="33" customWidth="1"/>
    <col min="6405" max="6405" width="13.42578125" style="33" customWidth="1"/>
    <col min="6406" max="6406" width="5" style="33" customWidth="1"/>
    <col min="6407" max="6407" width="14.5703125" style="33" customWidth="1"/>
    <col min="6408" max="6408" width="3" style="33" customWidth="1"/>
    <col min="6409" max="6655" width="9.140625" style="33"/>
    <col min="6656" max="6656" width="3.5703125" style="33" customWidth="1"/>
    <col min="6657" max="6657" width="41.5703125" style="33" customWidth="1"/>
    <col min="6658" max="6658" width="7.140625" style="33" customWidth="1"/>
    <col min="6659" max="6659" width="13.42578125" style="33" customWidth="1"/>
    <col min="6660" max="6660" width="5" style="33" customWidth="1"/>
    <col min="6661" max="6661" width="13.42578125" style="33" customWidth="1"/>
    <col min="6662" max="6662" width="5" style="33" customWidth="1"/>
    <col min="6663" max="6663" width="14.5703125" style="33" customWidth="1"/>
    <col min="6664" max="6664" width="3" style="33" customWidth="1"/>
    <col min="6665" max="6911" width="9.140625" style="33"/>
    <col min="6912" max="6912" width="3.5703125" style="33" customWidth="1"/>
    <col min="6913" max="6913" width="41.5703125" style="33" customWidth="1"/>
    <col min="6914" max="6914" width="7.140625" style="33" customWidth="1"/>
    <col min="6915" max="6915" width="13.42578125" style="33" customWidth="1"/>
    <col min="6916" max="6916" width="5" style="33" customWidth="1"/>
    <col min="6917" max="6917" width="13.42578125" style="33" customWidth="1"/>
    <col min="6918" max="6918" width="5" style="33" customWidth="1"/>
    <col min="6919" max="6919" width="14.5703125" style="33" customWidth="1"/>
    <col min="6920" max="6920" width="3" style="33" customWidth="1"/>
    <col min="6921" max="7167" width="9.140625" style="33"/>
    <col min="7168" max="7168" width="3.5703125" style="33" customWidth="1"/>
    <col min="7169" max="7169" width="41.5703125" style="33" customWidth="1"/>
    <col min="7170" max="7170" width="7.140625" style="33" customWidth="1"/>
    <col min="7171" max="7171" width="13.42578125" style="33" customWidth="1"/>
    <col min="7172" max="7172" width="5" style="33" customWidth="1"/>
    <col min="7173" max="7173" width="13.42578125" style="33" customWidth="1"/>
    <col min="7174" max="7174" width="5" style="33" customWidth="1"/>
    <col min="7175" max="7175" width="14.5703125" style="33" customWidth="1"/>
    <col min="7176" max="7176" width="3" style="33" customWidth="1"/>
    <col min="7177" max="7423" width="9.140625" style="33"/>
    <col min="7424" max="7424" width="3.5703125" style="33" customWidth="1"/>
    <col min="7425" max="7425" width="41.5703125" style="33" customWidth="1"/>
    <col min="7426" max="7426" width="7.140625" style="33" customWidth="1"/>
    <col min="7427" max="7427" width="13.42578125" style="33" customWidth="1"/>
    <col min="7428" max="7428" width="5" style="33" customWidth="1"/>
    <col min="7429" max="7429" width="13.42578125" style="33" customWidth="1"/>
    <col min="7430" max="7430" width="5" style="33" customWidth="1"/>
    <col min="7431" max="7431" width="14.5703125" style="33" customWidth="1"/>
    <col min="7432" max="7432" width="3" style="33" customWidth="1"/>
    <col min="7433" max="7679" width="9.140625" style="33"/>
    <col min="7680" max="7680" width="3.5703125" style="33" customWidth="1"/>
    <col min="7681" max="7681" width="41.5703125" style="33" customWidth="1"/>
    <col min="7682" max="7682" width="7.140625" style="33" customWidth="1"/>
    <col min="7683" max="7683" width="13.42578125" style="33" customWidth="1"/>
    <col min="7684" max="7684" width="5" style="33" customWidth="1"/>
    <col min="7685" max="7685" width="13.42578125" style="33" customWidth="1"/>
    <col min="7686" max="7686" width="5" style="33" customWidth="1"/>
    <col min="7687" max="7687" width="14.5703125" style="33" customWidth="1"/>
    <col min="7688" max="7688" width="3" style="33" customWidth="1"/>
    <col min="7689" max="7935" width="9.140625" style="33"/>
    <col min="7936" max="7936" width="3.5703125" style="33" customWidth="1"/>
    <col min="7937" max="7937" width="41.5703125" style="33" customWidth="1"/>
    <col min="7938" max="7938" width="7.140625" style="33" customWidth="1"/>
    <col min="7939" max="7939" width="13.42578125" style="33" customWidth="1"/>
    <col min="7940" max="7940" width="5" style="33" customWidth="1"/>
    <col min="7941" max="7941" width="13.42578125" style="33" customWidth="1"/>
    <col min="7942" max="7942" width="5" style="33" customWidth="1"/>
    <col min="7943" max="7943" width="14.5703125" style="33" customWidth="1"/>
    <col min="7944" max="7944" width="3" style="33" customWidth="1"/>
    <col min="7945" max="8191" width="9.140625" style="33"/>
    <col min="8192" max="8192" width="3.5703125" style="33" customWidth="1"/>
    <col min="8193" max="8193" width="41.5703125" style="33" customWidth="1"/>
    <col min="8194" max="8194" width="7.140625" style="33" customWidth="1"/>
    <col min="8195" max="8195" width="13.42578125" style="33" customWidth="1"/>
    <col min="8196" max="8196" width="5" style="33" customWidth="1"/>
    <col min="8197" max="8197" width="13.42578125" style="33" customWidth="1"/>
    <col min="8198" max="8198" width="5" style="33" customWidth="1"/>
    <col min="8199" max="8199" width="14.5703125" style="33" customWidth="1"/>
    <col min="8200" max="8200" width="3" style="33" customWidth="1"/>
    <col min="8201" max="8447" width="9.140625" style="33"/>
    <col min="8448" max="8448" width="3.5703125" style="33" customWidth="1"/>
    <col min="8449" max="8449" width="41.5703125" style="33" customWidth="1"/>
    <col min="8450" max="8450" width="7.140625" style="33" customWidth="1"/>
    <col min="8451" max="8451" width="13.42578125" style="33" customWidth="1"/>
    <col min="8452" max="8452" width="5" style="33" customWidth="1"/>
    <col min="8453" max="8453" width="13.42578125" style="33" customWidth="1"/>
    <col min="8454" max="8454" width="5" style="33" customWidth="1"/>
    <col min="8455" max="8455" width="14.5703125" style="33" customWidth="1"/>
    <col min="8456" max="8456" width="3" style="33" customWidth="1"/>
    <col min="8457" max="8703" width="9.140625" style="33"/>
    <col min="8704" max="8704" width="3.5703125" style="33" customWidth="1"/>
    <col min="8705" max="8705" width="41.5703125" style="33" customWidth="1"/>
    <col min="8706" max="8706" width="7.140625" style="33" customWidth="1"/>
    <col min="8707" max="8707" width="13.42578125" style="33" customWidth="1"/>
    <col min="8708" max="8708" width="5" style="33" customWidth="1"/>
    <col min="8709" max="8709" width="13.42578125" style="33" customWidth="1"/>
    <col min="8710" max="8710" width="5" style="33" customWidth="1"/>
    <col min="8711" max="8711" width="14.5703125" style="33" customWidth="1"/>
    <col min="8712" max="8712" width="3" style="33" customWidth="1"/>
    <col min="8713" max="8959" width="9.140625" style="33"/>
    <col min="8960" max="8960" width="3.5703125" style="33" customWidth="1"/>
    <col min="8961" max="8961" width="41.5703125" style="33" customWidth="1"/>
    <col min="8962" max="8962" width="7.140625" style="33" customWidth="1"/>
    <col min="8963" max="8963" width="13.42578125" style="33" customWidth="1"/>
    <col min="8964" max="8964" width="5" style="33" customWidth="1"/>
    <col min="8965" max="8965" width="13.42578125" style="33" customWidth="1"/>
    <col min="8966" max="8966" width="5" style="33" customWidth="1"/>
    <col min="8967" max="8967" width="14.5703125" style="33" customWidth="1"/>
    <col min="8968" max="8968" width="3" style="33" customWidth="1"/>
    <col min="8969" max="9215" width="9.140625" style="33"/>
    <col min="9216" max="9216" width="3.5703125" style="33" customWidth="1"/>
    <col min="9217" max="9217" width="41.5703125" style="33" customWidth="1"/>
    <col min="9218" max="9218" width="7.140625" style="33" customWidth="1"/>
    <col min="9219" max="9219" width="13.42578125" style="33" customWidth="1"/>
    <col min="9220" max="9220" width="5" style="33" customWidth="1"/>
    <col min="9221" max="9221" width="13.42578125" style="33" customWidth="1"/>
    <col min="9222" max="9222" width="5" style="33" customWidth="1"/>
    <col min="9223" max="9223" width="14.5703125" style="33" customWidth="1"/>
    <col min="9224" max="9224" width="3" style="33" customWidth="1"/>
    <col min="9225" max="9471" width="9.140625" style="33"/>
    <col min="9472" max="9472" width="3.5703125" style="33" customWidth="1"/>
    <col min="9473" max="9473" width="41.5703125" style="33" customWidth="1"/>
    <col min="9474" max="9474" width="7.140625" style="33" customWidth="1"/>
    <col min="9475" max="9475" width="13.42578125" style="33" customWidth="1"/>
    <col min="9476" max="9476" width="5" style="33" customWidth="1"/>
    <col min="9477" max="9477" width="13.42578125" style="33" customWidth="1"/>
    <col min="9478" max="9478" width="5" style="33" customWidth="1"/>
    <col min="9479" max="9479" width="14.5703125" style="33" customWidth="1"/>
    <col min="9480" max="9480" width="3" style="33" customWidth="1"/>
    <col min="9481" max="9727" width="9.140625" style="33"/>
    <col min="9728" max="9728" width="3.5703125" style="33" customWidth="1"/>
    <col min="9729" max="9729" width="41.5703125" style="33" customWidth="1"/>
    <col min="9730" max="9730" width="7.140625" style="33" customWidth="1"/>
    <col min="9731" max="9731" width="13.42578125" style="33" customWidth="1"/>
    <col min="9732" max="9732" width="5" style="33" customWidth="1"/>
    <col min="9733" max="9733" width="13.42578125" style="33" customWidth="1"/>
    <col min="9734" max="9734" width="5" style="33" customWidth="1"/>
    <col min="9735" max="9735" width="14.5703125" style="33" customWidth="1"/>
    <col min="9736" max="9736" width="3" style="33" customWidth="1"/>
    <col min="9737" max="9983" width="9.140625" style="33"/>
    <col min="9984" max="9984" width="3.5703125" style="33" customWidth="1"/>
    <col min="9985" max="9985" width="41.5703125" style="33" customWidth="1"/>
    <col min="9986" max="9986" width="7.140625" style="33" customWidth="1"/>
    <col min="9987" max="9987" width="13.42578125" style="33" customWidth="1"/>
    <col min="9988" max="9988" width="5" style="33" customWidth="1"/>
    <col min="9989" max="9989" width="13.42578125" style="33" customWidth="1"/>
    <col min="9990" max="9990" width="5" style="33" customWidth="1"/>
    <col min="9991" max="9991" width="14.5703125" style="33" customWidth="1"/>
    <col min="9992" max="9992" width="3" style="33" customWidth="1"/>
    <col min="9993" max="10239" width="9.140625" style="33"/>
    <col min="10240" max="10240" width="3.5703125" style="33" customWidth="1"/>
    <col min="10241" max="10241" width="41.5703125" style="33" customWidth="1"/>
    <col min="10242" max="10242" width="7.140625" style="33" customWidth="1"/>
    <col min="10243" max="10243" width="13.42578125" style="33" customWidth="1"/>
    <col min="10244" max="10244" width="5" style="33" customWidth="1"/>
    <col min="10245" max="10245" width="13.42578125" style="33" customWidth="1"/>
    <col min="10246" max="10246" width="5" style="33" customWidth="1"/>
    <col min="10247" max="10247" width="14.5703125" style="33" customWidth="1"/>
    <col min="10248" max="10248" width="3" style="33" customWidth="1"/>
    <col min="10249" max="10495" width="9.140625" style="33"/>
    <col min="10496" max="10496" width="3.5703125" style="33" customWidth="1"/>
    <col min="10497" max="10497" width="41.5703125" style="33" customWidth="1"/>
    <col min="10498" max="10498" width="7.140625" style="33" customWidth="1"/>
    <col min="10499" max="10499" width="13.42578125" style="33" customWidth="1"/>
    <col min="10500" max="10500" width="5" style="33" customWidth="1"/>
    <col min="10501" max="10501" width="13.42578125" style="33" customWidth="1"/>
    <col min="10502" max="10502" width="5" style="33" customWidth="1"/>
    <col min="10503" max="10503" width="14.5703125" style="33" customWidth="1"/>
    <col min="10504" max="10504" width="3" style="33" customWidth="1"/>
    <col min="10505" max="10751" width="9.140625" style="33"/>
    <col min="10752" max="10752" width="3.5703125" style="33" customWidth="1"/>
    <col min="10753" max="10753" width="41.5703125" style="33" customWidth="1"/>
    <col min="10754" max="10754" width="7.140625" style="33" customWidth="1"/>
    <col min="10755" max="10755" width="13.42578125" style="33" customWidth="1"/>
    <col min="10756" max="10756" width="5" style="33" customWidth="1"/>
    <col min="10757" max="10757" width="13.42578125" style="33" customWidth="1"/>
    <col min="10758" max="10758" width="5" style="33" customWidth="1"/>
    <col min="10759" max="10759" width="14.5703125" style="33" customWidth="1"/>
    <col min="10760" max="10760" width="3" style="33" customWidth="1"/>
    <col min="10761" max="11007" width="9.140625" style="33"/>
    <col min="11008" max="11008" width="3.5703125" style="33" customWidth="1"/>
    <col min="11009" max="11009" width="41.5703125" style="33" customWidth="1"/>
    <col min="11010" max="11010" width="7.140625" style="33" customWidth="1"/>
    <col min="11011" max="11011" width="13.42578125" style="33" customWidth="1"/>
    <col min="11012" max="11012" width="5" style="33" customWidth="1"/>
    <col min="11013" max="11013" width="13.42578125" style="33" customWidth="1"/>
    <col min="11014" max="11014" width="5" style="33" customWidth="1"/>
    <col min="11015" max="11015" width="14.5703125" style="33" customWidth="1"/>
    <col min="11016" max="11016" width="3" style="33" customWidth="1"/>
    <col min="11017" max="11263" width="9.140625" style="33"/>
    <col min="11264" max="11264" width="3.5703125" style="33" customWidth="1"/>
    <col min="11265" max="11265" width="41.5703125" style="33" customWidth="1"/>
    <col min="11266" max="11266" width="7.140625" style="33" customWidth="1"/>
    <col min="11267" max="11267" width="13.42578125" style="33" customWidth="1"/>
    <col min="11268" max="11268" width="5" style="33" customWidth="1"/>
    <col min="11269" max="11269" width="13.42578125" style="33" customWidth="1"/>
    <col min="11270" max="11270" width="5" style="33" customWidth="1"/>
    <col min="11271" max="11271" width="14.5703125" style="33" customWidth="1"/>
    <col min="11272" max="11272" width="3" style="33" customWidth="1"/>
    <col min="11273" max="11519" width="9.140625" style="33"/>
    <col min="11520" max="11520" width="3.5703125" style="33" customWidth="1"/>
    <col min="11521" max="11521" width="41.5703125" style="33" customWidth="1"/>
    <col min="11522" max="11522" width="7.140625" style="33" customWidth="1"/>
    <col min="11523" max="11523" width="13.42578125" style="33" customWidth="1"/>
    <col min="11524" max="11524" width="5" style="33" customWidth="1"/>
    <col min="11525" max="11525" width="13.42578125" style="33" customWidth="1"/>
    <col min="11526" max="11526" width="5" style="33" customWidth="1"/>
    <col min="11527" max="11527" width="14.5703125" style="33" customWidth="1"/>
    <col min="11528" max="11528" width="3" style="33" customWidth="1"/>
    <col min="11529" max="11775" width="9.140625" style="33"/>
    <col min="11776" max="11776" width="3.5703125" style="33" customWidth="1"/>
    <col min="11777" max="11777" width="41.5703125" style="33" customWidth="1"/>
    <col min="11778" max="11778" width="7.140625" style="33" customWidth="1"/>
    <col min="11779" max="11779" width="13.42578125" style="33" customWidth="1"/>
    <col min="11780" max="11780" width="5" style="33" customWidth="1"/>
    <col min="11781" max="11781" width="13.42578125" style="33" customWidth="1"/>
    <col min="11782" max="11782" width="5" style="33" customWidth="1"/>
    <col min="11783" max="11783" width="14.5703125" style="33" customWidth="1"/>
    <col min="11784" max="11784" width="3" style="33" customWidth="1"/>
    <col min="11785" max="12031" width="9.140625" style="33"/>
    <col min="12032" max="12032" width="3.5703125" style="33" customWidth="1"/>
    <col min="12033" max="12033" width="41.5703125" style="33" customWidth="1"/>
    <col min="12034" max="12034" width="7.140625" style="33" customWidth="1"/>
    <col min="12035" max="12035" width="13.42578125" style="33" customWidth="1"/>
    <col min="12036" max="12036" width="5" style="33" customWidth="1"/>
    <col min="12037" max="12037" width="13.42578125" style="33" customWidth="1"/>
    <col min="12038" max="12038" width="5" style="33" customWidth="1"/>
    <col min="12039" max="12039" width="14.5703125" style="33" customWidth="1"/>
    <col min="12040" max="12040" width="3" style="33" customWidth="1"/>
    <col min="12041" max="12287" width="9.140625" style="33"/>
    <col min="12288" max="12288" width="3.5703125" style="33" customWidth="1"/>
    <col min="12289" max="12289" width="41.5703125" style="33" customWidth="1"/>
    <col min="12290" max="12290" width="7.140625" style="33" customWidth="1"/>
    <col min="12291" max="12291" width="13.42578125" style="33" customWidth="1"/>
    <col min="12292" max="12292" width="5" style="33" customWidth="1"/>
    <col min="12293" max="12293" width="13.42578125" style="33" customWidth="1"/>
    <col min="12294" max="12294" width="5" style="33" customWidth="1"/>
    <col min="12295" max="12295" width="14.5703125" style="33" customWidth="1"/>
    <col min="12296" max="12296" width="3" style="33" customWidth="1"/>
    <col min="12297" max="12543" width="9.140625" style="33"/>
    <col min="12544" max="12544" width="3.5703125" style="33" customWidth="1"/>
    <col min="12545" max="12545" width="41.5703125" style="33" customWidth="1"/>
    <col min="12546" max="12546" width="7.140625" style="33" customWidth="1"/>
    <col min="12547" max="12547" width="13.42578125" style="33" customWidth="1"/>
    <col min="12548" max="12548" width="5" style="33" customWidth="1"/>
    <col min="12549" max="12549" width="13.42578125" style="33" customWidth="1"/>
    <col min="12550" max="12550" width="5" style="33" customWidth="1"/>
    <col min="12551" max="12551" width="14.5703125" style="33" customWidth="1"/>
    <col min="12552" max="12552" width="3" style="33" customWidth="1"/>
    <col min="12553" max="12799" width="9.140625" style="33"/>
    <col min="12800" max="12800" width="3.5703125" style="33" customWidth="1"/>
    <col min="12801" max="12801" width="41.5703125" style="33" customWidth="1"/>
    <col min="12802" max="12802" width="7.140625" style="33" customWidth="1"/>
    <col min="12803" max="12803" width="13.42578125" style="33" customWidth="1"/>
    <col min="12804" max="12804" width="5" style="33" customWidth="1"/>
    <col min="12805" max="12805" width="13.42578125" style="33" customWidth="1"/>
    <col min="12806" max="12806" width="5" style="33" customWidth="1"/>
    <col min="12807" max="12807" width="14.5703125" style="33" customWidth="1"/>
    <col min="12808" max="12808" width="3" style="33" customWidth="1"/>
    <col min="12809" max="13055" width="9.140625" style="33"/>
    <col min="13056" max="13056" width="3.5703125" style="33" customWidth="1"/>
    <col min="13057" max="13057" width="41.5703125" style="33" customWidth="1"/>
    <col min="13058" max="13058" width="7.140625" style="33" customWidth="1"/>
    <col min="13059" max="13059" width="13.42578125" style="33" customWidth="1"/>
    <col min="13060" max="13060" width="5" style="33" customWidth="1"/>
    <col min="13061" max="13061" width="13.42578125" style="33" customWidth="1"/>
    <col min="13062" max="13062" width="5" style="33" customWidth="1"/>
    <col min="13063" max="13063" width="14.5703125" style="33" customWidth="1"/>
    <col min="13064" max="13064" width="3" style="33" customWidth="1"/>
    <col min="13065" max="13311" width="9.140625" style="33"/>
    <col min="13312" max="13312" width="3.5703125" style="33" customWidth="1"/>
    <col min="13313" max="13313" width="41.5703125" style="33" customWidth="1"/>
    <col min="13314" max="13314" width="7.140625" style="33" customWidth="1"/>
    <col min="13315" max="13315" width="13.42578125" style="33" customWidth="1"/>
    <col min="13316" max="13316" width="5" style="33" customWidth="1"/>
    <col min="13317" max="13317" width="13.42578125" style="33" customWidth="1"/>
    <col min="13318" max="13318" width="5" style="33" customWidth="1"/>
    <col min="13319" max="13319" width="14.5703125" style="33" customWidth="1"/>
    <col min="13320" max="13320" width="3" style="33" customWidth="1"/>
    <col min="13321" max="13567" width="9.140625" style="33"/>
    <col min="13568" max="13568" width="3.5703125" style="33" customWidth="1"/>
    <col min="13569" max="13569" width="41.5703125" style="33" customWidth="1"/>
    <col min="13570" max="13570" width="7.140625" style="33" customWidth="1"/>
    <col min="13571" max="13571" width="13.42578125" style="33" customWidth="1"/>
    <col min="13572" max="13572" width="5" style="33" customWidth="1"/>
    <col min="13573" max="13573" width="13.42578125" style="33" customWidth="1"/>
    <col min="13574" max="13574" width="5" style="33" customWidth="1"/>
    <col min="13575" max="13575" width="14.5703125" style="33" customWidth="1"/>
    <col min="13576" max="13576" width="3" style="33" customWidth="1"/>
    <col min="13577" max="13823" width="9.140625" style="33"/>
    <col min="13824" max="13824" width="3.5703125" style="33" customWidth="1"/>
    <col min="13825" max="13825" width="41.5703125" style="33" customWidth="1"/>
    <col min="13826" max="13826" width="7.140625" style="33" customWidth="1"/>
    <col min="13827" max="13827" width="13.42578125" style="33" customWidth="1"/>
    <col min="13828" max="13828" width="5" style="33" customWidth="1"/>
    <col min="13829" max="13829" width="13.42578125" style="33" customWidth="1"/>
    <col min="13830" max="13830" width="5" style="33" customWidth="1"/>
    <col min="13831" max="13831" width="14.5703125" style="33" customWidth="1"/>
    <col min="13832" max="13832" width="3" style="33" customWidth="1"/>
    <col min="13833" max="14079" width="9.140625" style="33"/>
    <col min="14080" max="14080" width="3.5703125" style="33" customWidth="1"/>
    <col min="14081" max="14081" width="41.5703125" style="33" customWidth="1"/>
    <col min="14082" max="14082" width="7.140625" style="33" customWidth="1"/>
    <col min="14083" max="14083" width="13.42578125" style="33" customWidth="1"/>
    <col min="14084" max="14084" width="5" style="33" customWidth="1"/>
    <col min="14085" max="14085" width="13.42578125" style="33" customWidth="1"/>
    <col min="14086" max="14086" width="5" style="33" customWidth="1"/>
    <col min="14087" max="14087" width="14.5703125" style="33" customWidth="1"/>
    <col min="14088" max="14088" width="3" style="33" customWidth="1"/>
    <col min="14089" max="14335" width="9.140625" style="33"/>
    <col min="14336" max="14336" width="3.5703125" style="33" customWidth="1"/>
    <col min="14337" max="14337" width="41.5703125" style="33" customWidth="1"/>
    <col min="14338" max="14338" width="7.140625" style="33" customWidth="1"/>
    <col min="14339" max="14339" width="13.42578125" style="33" customWidth="1"/>
    <col min="14340" max="14340" width="5" style="33" customWidth="1"/>
    <col min="14341" max="14341" width="13.42578125" style="33" customWidth="1"/>
    <col min="14342" max="14342" width="5" style="33" customWidth="1"/>
    <col min="14343" max="14343" width="14.5703125" style="33" customWidth="1"/>
    <col min="14344" max="14344" width="3" style="33" customWidth="1"/>
    <col min="14345" max="14591" width="9.140625" style="33"/>
    <col min="14592" max="14592" width="3.5703125" style="33" customWidth="1"/>
    <col min="14593" max="14593" width="41.5703125" style="33" customWidth="1"/>
    <col min="14594" max="14594" width="7.140625" style="33" customWidth="1"/>
    <col min="14595" max="14595" width="13.42578125" style="33" customWidth="1"/>
    <col min="14596" max="14596" width="5" style="33" customWidth="1"/>
    <col min="14597" max="14597" width="13.42578125" style="33" customWidth="1"/>
    <col min="14598" max="14598" width="5" style="33" customWidth="1"/>
    <col min="14599" max="14599" width="14.5703125" style="33" customWidth="1"/>
    <col min="14600" max="14600" width="3" style="33" customWidth="1"/>
    <col min="14601" max="14847" width="9.140625" style="33"/>
    <col min="14848" max="14848" width="3.5703125" style="33" customWidth="1"/>
    <col min="14849" max="14849" width="41.5703125" style="33" customWidth="1"/>
    <col min="14850" max="14850" width="7.140625" style="33" customWidth="1"/>
    <col min="14851" max="14851" width="13.42578125" style="33" customWidth="1"/>
    <col min="14852" max="14852" width="5" style="33" customWidth="1"/>
    <col min="14853" max="14853" width="13.42578125" style="33" customWidth="1"/>
    <col min="14854" max="14854" width="5" style="33" customWidth="1"/>
    <col min="14855" max="14855" width="14.5703125" style="33" customWidth="1"/>
    <col min="14856" max="14856" width="3" style="33" customWidth="1"/>
    <col min="14857" max="15103" width="9.140625" style="33"/>
    <col min="15104" max="15104" width="3.5703125" style="33" customWidth="1"/>
    <col min="15105" max="15105" width="41.5703125" style="33" customWidth="1"/>
    <col min="15106" max="15106" width="7.140625" style="33" customWidth="1"/>
    <col min="15107" max="15107" width="13.42578125" style="33" customWidth="1"/>
    <col min="15108" max="15108" width="5" style="33" customWidth="1"/>
    <col min="15109" max="15109" width="13.42578125" style="33" customWidth="1"/>
    <col min="15110" max="15110" width="5" style="33" customWidth="1"/>
    <col min="15111" max="15111" width="14.5703125" style="33" customWidth="1"/>
    <col min="15112" max="15112" width="3" style="33" customWidth="1"/>
    <col min="15113" max="15359" width="9.140625" style="33"/>
    <col min="15360" max="15360" width="3.5703125" style="33" customWidth="1"/>
    <col min="15361" max="15361" width="41.5703125" style="33" customWidth="1"/>
    <col min="15362" max="15362" width="7.140625" style="33" customWidth="1"/>
    <col min="15363" max="15363" width="13.42578125" style="33" customWidth="1"/>
    <col min="15364" max="15364" width="5" style="33" customWidth="1"/>
    <col min="15365" max="15365" width="13.42578125" style="33" customWidth="1"/>
    <col min="15366" max="15366" width="5" style="33" customWidth="1"/>
    <col min="15367" max="15367" width="14.5703125" style="33" customWidth="1"/>
    <col min="15368" max="15368" width="3" style="33" customWidth="1"/>
    <col min="15369" max="15615" width="9.140625" style="33"/>
    <col min="15616" max="15616" width="3.5703125" style="33" customWidth="1"/>
    <col min="15617" max="15617" width="41.5703125" style="33" customWidth="1"/>
    <col min="15618" max="15618" width="7.140625" style="33" customWidth="1"/>
    <col min="15619" max="15619" width="13.42578125" style="33" customWidth="1"/>
    <col min="15620" max="15620" width="5" style="33" customWidth="1"/>
    <col min="15621" max="15621" width="13.42578125" style="33" customWidth="1"/>
    <col min="15622" max="15622" width="5" style="33" customWidth="1"/>
    <col min="15623" max="15623" width="14.5703125" style="33" customWidth="1"/>
    <col min="15624" max="15624" width="3" style="33" customWidth="1"/>
    <col min="15625" max="15871" width="9.140625" style="33"/>
    <col min="15872" max="15872" width="3.5703125" style="33" customWidth="1"/>
    <col min="15873" max="15873" width="41.5703125" style="33" customWidth="1"/>
    <col min="15874" max="15874" width="7.140625" style="33" customWidth="1"/>
    <col min="15875" max="15875" width="13.42578125" style="33" customWidth="1"/>
    <col min="15876" max="15876" width="5" style="33" customWidth="1"/>
    <col min="15877" max="15877" width="13.42578125" style="33" customWidth="1"/>
    <col min="15878" max="15878" width="5" style="33" customWidth="1"/>
    <col min="15879" max="15879" width="14.5703125" style="33" customWidth="1"/>
    <col min="15880" max="15880" width="3" style="33" customWidth="1"/>
    <col min="15881" max="16127" width="9.140625" style="33"/>
    <col min="16128" max="16128" width="3.5703125" style="33" customWidth="1"/>
    <col min="16129" max="16129" width="41.5703125" style="33" customWidth="1"/>
    <col min="16130" max="16130" width="7.140625" style="33" customWidth="1"/>
    <col min="16131" max="16131" width="13.42578125" style="33" customWidth="1"/>
    <col min="16132" max="16132" width="5" style="33" customWidth="1"/>
    <col min="16133" max="16133" width="13.42578125" style="33" customWidth="1"/>
    <col min="16134" max="16134" width="5" style="33" customWidth="1"/>
    <col min="16135" max="16135" width="14.5703125" style="33" customWidth="1"/>
    <col min="16136" max="16136" width="3" style="33" customWidth="1"/>
    <col min="16137" max="16383" width="9.140625" style="33"/>
    <col min="16384" max="16384" width="9.140625" style="33" customWidth="1"/>
  </cols>
  <sheetData>
    <row r="1" spans="1:15" s="25" customFormat="1" ht="15.75" x14ac:dyDescent="0.25">
      <c r="B1" s="1"/>
      <c r="C1" s="1"/>
      <c r="D1" s="1"/>
      <c r="E1" s="1"/>
      <c r="F1" s="1"/>
      <c r="G1" s="1"/>
      <c r="H1" s="276" t="s">
        <v>167</v>
      </c>
      <c r="I1" s="242"/>
      <c r="J1" s="279"/>
      <c r="K1" s="279"/>
      <c r="L1" s="279"/>
      <c r="M1" s="279"/>
      <c r="N1" s="279"/>
      <c r="O1" s="279"/>
    </row>
    <row r="2" spans="1:15" s="25" customFormat="1" ht="15" x14ac:dyDescent="0.25">
      <c r="A2" s="26"/>
      <c r="B2" s="27"/>
      <c r="C2" s="28"/>
      <c r="D2" s="29"/>
      <c r="E2" s="29"/>
      <c r="F2" s="29"/>
      <c r="G2" s="29"/>
      <c r="I2" s="242"/>
      <c r="J2" s="279"/>
      <c r="K2" s="279"/>
      <c r="L2" s="279"/>
      <c r="M2" s="279"/>
      <c r="N2" s="279"/>
      <c r="O2" s="279"/>
    </row>
    <row r="3" spans="1:15" s="31" customFormat="1" ht="15.75" x14ac:dyDescent="0.25">
      <c r="A3" s="30"/>
      <c r="B3" s="328" t="s">
        <v>0</v>
      </c>
      <c r="C3" s="328"/>
      <c r="D3" s="328"/>
      <c r="E3" s="328"/>
      <c r="F3" s="328"/>
      <c r="G3" s="328"/>
      <c r="H3" s="328"/>
      <c r="I3" s="243"/>
      <c r="J3" s="280"/>
      <c r="K3" s="280"/>
      <c r="L3" s="280"/>
      <c r="M3" s="280"/>
      <c r="N3" s="280"/>
      <c r="O3" s="280"/>
    </row>
    <row r="4" spans="1:15" s="31" customFormat="1" ht="15.75" x14ac:dyDescent="0.25">
      <c r="A4" s="30"/>
      <c r="B4" s="269"/>
      <c r="C4" s="269"/>
      <c r="D4" s="269"/>
      <c r="E4" s="269"/>
      <c r="F4" s="269"/>
      <c r="G4" s="269"/>
      <c r="H4" s="269"/>
      <c r="I4" s="243"/>
      <c r="J4" s="280"/>
      <c r="K4" s="280"/>
      <c r="L4" s="280"/>
      <c r="M4" s="280"/>
      <c r="N4" s="280"/>
      <c r="O4" s="280"/>
    </row>
    <row r="5" spans="1:15" s="31" customFormat="1" ht="15.75" x14ac:dyDescent="0.25">
      <c r="A5" s="30"/>
      <c r="B5" s="329" t="s">
        <v>121</v>
      </c>
      <c r="C5" s="329"/>
      <c r="D5" s="329"/>
      <c r="E5" s="329"/>
      <c r="F5" s="329"/>
      <c r="G5" s="329"/>
      <c r="H5" s="329"/>
      <c r="I5" s="243"/>
      <c r="J5" s="280"/>
      <c r="K5" s="280"/>
      <c r="L5" s="280"/>
      <c r="M5" s="280"/>
      <c r="N5" s="280"/>
      <c r="O5" s="280"/>
    </row>
    <row r="6" spans="1:15" s="280" customFormat="1" ht="15.75" x14ac:dyDescent="0.25">
      <c r="A6" s="30"/>
      <c r="B6" s="331"/>
      <c r="C6" s="331"/>
      <c r="D6" s="331"/>
      <c r="E6" s="331"/>
      <c r="F6" s="331"/>
      <c r="G6" s="331"/>
      <c r="H6" s="331"/>
      <c r="I6" s="243"/>
    </row>
    <row r="7" spans="1:15" ht="14.1" customHeight="1" x14ac:dyDescent="0.25">
      <c r="A7" s="34"/>
      <c r="B7" s="32"/>
      <c r="C7" s="35"/>
      <c r="D7" s="35"/>
      <c r="E7" s="35"/>
      <c r="F7" s="35"/>
      <c r="G7" s="35"/>
      <c r="H7" s="32"/>
      <c r="J7" s="281"/>
      <c r="K7" s="281"/>
      <c r="L7" s="281"/>
      <c r="M7" s="281"/>
      <c r="N7" s="281"/>
      <c r="O7" s="281"/>
    </row>
    <row r="8" spans="1:15" ht="15.75" customHeight="1" x14ac:dyDescent="0.25">
      <c r="A8" s="147">
        <v>1</v>
      </c>
      <c r="B8" s="36" t="s">
        <v>145</v>
      </c>
      <c r="C8" s="37"/>
      <c r="D8" s="38"/>
      <c r="E8" s="38"/>
      <c r="F8" s="38"/>
      <c r="G8" s="38"/>
      <c r="H8" s="39"/>
      <c r="I8" s="245"/>
      <c r="J8" s="281"/>
      <c r="K8" s="281"/>
      <c r="L8" s="281"/>
      <c r="M8" s="281"/>
      <c r="N8" s="281"/>
      <c r="O8" s="281"/>
    </row>
    <row r="9" spans="1:15" ht="15.75" customHeight="1" x14ac:dyDescent="0.25">
      <c r="A9" s="147">
        <f>A8+1</f>
        <v>2</v>
      </c>
      <c r="B9" s="35" t="s">
        <v>29</v>
      </c>
      <c r="C9" s="40"/>
      <c r="D9" s="41"/>
      <c r="E9" s="42"/>
      <c r="F9" s="41"/>
      <c r="G9" s="43"/>
      <c r="H9" s="41">
        <v>708191</v>
      </c>
      <c r="I9" s="212" t="s">
        <v>2</v>
      </c>
      <c r="J9" s="104"/>
      <c r="K9" s="281"/>
      <c r="L9" s="281"/>
      <c r="M9" s="281"/>
      <c r="N9" s="281"/>
      <c r="O9" s="281"/>
    </row>
    <row r="10" spans="1:15" ht="15.75" customHeight="1" x14ac:dyDescent="0.25">
      <c r="A10" s="147">
        <f t="shared" ref="A10:A34" si="0">A9+1</f>
        <v>3</v>
      </c>
      <c r="B10" s="35" t="s">
        <v>30</v>
      </c>
      <c r="C10" s="42"/>
      <c r="D10" s="41"/>
      <c r="E10" s="42"/>
      <c r="F10" s="41"/>
      <c r="G10" s="44"/>
      <c r="H10" s="41">
        <v>578588</v>
      </c>
      <c r="I10" s="212" t="s">
        <v>2</v>
      </c>
      <c r="J10" s="104"/>
      <c r="K10" s="104"/>
      <c r="L10" s="281"/>
      <c r="M10" s="281"/>
      <c r="N10" s="281"/>
      <c r="O10" s="281"/>
    </row>
    <row r="11" spans="1:15" ht="15.75" customHeight="1" x14ac:dyDescent="0.25">
      <c r="A11" s="147">
        <f t="shared" si="0"/>
        <v>4</v>
      </c>
      <c r="B11" s="45"/>
      <c r="C11" s="46"/>
      <c r="D11" s="41"/>
      <c r="E11" s="42"/>
      <c r="F11" s="41"/>
      <c r="G11" s="43"/>
      <c r="H11" s="191">
        <f>SUM(H9:H10)</f>
        <v>1286779</v>
      </c>
      <c r="I11" s="245"/>
      <c r="J11" s="104"/>
      <c r="K11" s="54"/>
      <c r="L11" s="281"/>
      <c r="M11" s="281"/>
      <c r="N11" s="281"/>
      <c r="O11" s="281"/>
    </row>
    <row r="12" spans="1:15" ht="15.6" customHeight="1" x14ac:dyDescent="0.25">
      <c r="A12" s="147">
        <f t="shared" si="0"/>
        <v>5</v>
      </c>
      <c r="B12" s="32"/>
      <c r="C12" s="47"/>
      <c r="D12" s="38"/>
      <c r="E12" s="38"/>
      <c r="F12" s="38"/>
      <c r="G12" s="38"/>
      <c r="H12" s="48"/>
      <c r="I12" s="246"/>
      <c r="J12" s="281"/>
      <c r="K12" s="281"/>
      <c r="L12" s="281"/>
      <c r="M12" s="281"/>
      <c r="N12" s="281"/>
      <c r="O12" s="281"/>
    </row>
    <row r="13" spans="1:15" ht="15.75" customHeight="1" x14ac:dyDescent="0.25">
      <c r="A13" s="147">
        <f t="shared" si="0"/>
        <v>6</v>
      </c>
      <c r="B13" s="36" t="s">
        <v>31</v>
      </c>
      <c r="C13" s="47"/>
      <c r="D13" s="38"/>
      <c r="E13" s="38"/>
      <c r="F13" s="38"/>
      <c r="G13" s="38"/>
      <c r="H13" s="38"/>
      <c r="I13" s="246"/>
      <c r="J13" s="281"/>
      <c r="K13" s="281"/>
      <c r="L13" s="281"/>
      <c r="M13" s="281"/>
      <c r="N13" s="281"/>
      <c r="O13" s="281"/>
    </row>
    <row r="14" spans="1:15" ht="15.75" customHeight="1" x14ac:dyDescent="0.25">
      <c r="A14" s="147">
        <f t="shared" si="0"/>
        <v>7</v>
      </c>
      <c r="B14" s="35" t="s">
        <v>29</v>
      </c>
      <c r="C14" s="49"/>
      <c r="D14" s="50"/>
      <c r="E14" s="51"/>
      <c r="F14" s="50"/>
      <c r="G14" s="44"/>
      <c r="H14" s="50">
        <f>H9/$H$11</f>
        <v>0.55035946343544617</v>
      </c>
      <c r="I14" s="212" t="s">
        <v>2</v>
      </c>
      <c r="J14" s="281"/>
      <c r="K14" s="281"/>
      <c r="L14" s="281"/>
      <c r="M14" s="281"/>
      <c r="N14" s="183"/>
      <c r="O14" s="183"/>
    </row>
    <row r="15" spans="1:15" ht="15.75" customHeight="1" x14ac:dyDescent="0.25">
      <c r="A15" s="147">
        <f t="shared" si="0"/>
        <v>8</v>
      </c>
      <c r="B15" s="35" t="s">
        <v>30</v>
      </c>
      <c r="C15" s="49"/>
      <c r="D15" s="50"/>
      <c r="E15" s="51"/>
      <c r="F15" s="50"/>
      <c r="G15" s="44"/>
      <c r="H15" s="50">
        <f>H10/$H$11</f>
        <v>0.44964053656455383</v>
      </c>
      <c r="I15" s="212" t="s">
        <v>2</v>
      </c>
      <c r="J15" s="281"/>
      <c r="K15" s="281"/>
      <c r="L15" s="281"/>
      <c r="M15" s="281"/>
      <c r="N15" s="183"/>
      <c r="O15" s="183"/>
    </row>
    <row r="16" spans="1:15" ht="15.75" customHeight="1" x14ac:dyDescent="0.25">
      <c r="A16" s="147">
        <f t="shared" si="0"/>
        <v>9</v>
      </c>
      <c r="B16" s="36"/>
      <c r="C16" s="52"/>
      <c r="D16" s="50"/>
      <c r="E16" s="51"/>
      <c r="F16" s="50"/>
      <c r="G16" s="51"/>
      <c r="H16" s="192">
        <f>SUM(H14:H15)</f>
        <v>1</v>
      </c>
      <c r="I16" s="212"/>
      <c r="J16" s="281"/>
      <c r="K16" s="54"/>
      <c r="L16" s="281"/>
      <c r="M16" s="281"/>
      <c r="N16" s="183"/>
      <c r="O16" s="183"/>
    </row>
    <row r="17" spans="1:15" ht="15" customHeight="1" x14ac:dyDescent="0.25">
      <c r="A17" s="147">
        <f t="shared" si="0"/>
        <v>10</v>
      </c>
      <c r="B17" s="35"/>
      <c r="C17" s="46"/>
      <c r="D17" s="53"/>
      <c r="E17" s="53"/>
      <c r="F17" s="53"/>
      <c r="G17" s="53"/>
      <c r="H17" s="53"/>
      <c r="I17" s="246"/>
      <c r="J17" s="281"/>
      <c r="K17" s="281"/>
      <c r="L17" s="281"/>
      <c r="M17" s="281"/>
      <c r="N17" s="183"/>
      <c r="O17" s="183"/>
    </row>
    <row r="18" spans="1:15" ht="15.75" customHeight="1" x14ac:dyDescent="0.25">
      <c r="A18" s="147">
        <f t="shared" si="0"/>
        <v>11</v>
      </c>
      <c r="B18" s="36" t="s">
        <v>32</v>
      </c>
      <c r="C18" s="47"/>
      <c r="D18" s="38"/>
      <c r="E18" s="38"/>
      <c r="F18" s="38"/>
      <c r="G18" s="38"/>
      <c r="H18" s="38"/>
      <c r="I18" s="246"/>
      <c r="J18" s="64"/>
      <c r="K18" s="281"/>
      <c r="L18" s="281"/>
      <c r="M18" s="281"/>
      <c r="N18" s="183"/>
      <c r="O18" s="183"/>
    </row>
    <row r="19" spans="1:15" ht="15.75" customHeight="1" x14ac:dyDescent="0.25">
      <c r="A19" s="147">
        <f t="shared" si="0"/>
        <v>12</v>
      </c>
      <c r="B19" s="35" t="s">
        <v>33</v>
      </c>
      <c r="C19" s="49"/>
      <c r="D19" s="50"/>
      <c r="E19" s="51"/>
      <c r="F19" s="50"/>
      <c r="G19" s="44"/>
      <c r="H19" s="50">
        <v>5.2699999999999997E-2</v>
      </c>
      <c r="I19" s="212" t="s">
        <v>4</v>
      </c>
      <c r="J19" s="288"/>
      <c r="K19" s="281"/>
      <c r="L19" s="281"/>
      <c r="M19" s="281"/>
      <c r="N19" s="182"/>
      <c r="O19" s="278"/>
    </row>
    <row r="20" spans="1:15" ht="15.75" customHeight="1" x14ac:dyDescent="0.25">
      <c r="A20" s="147">
        <f t="shared" si="0"/>
        <v>13</v>
      </c>
      <c r="B20" s="35" t="s">
        <v>30</v>
      </c>
      <c r="C20" s="49"/>
      <c r="D20" s="50"/>
      <c r="E20" s="51"/>
      <c r="F20" s="50"/>
      <c r="G20" s="44"/>
      <c r="H20" s="50">
        <v>8.5000000000000006E-2</v>
      </c>
      <c r="I20" s="212" t="s">
        <v>6</v>
      </c>
      <c r="J20" s="64"/>
      <c r="K20" s="54"/>
      <c r="L20" s="281"/>
      <c r="M20" s="281"/>
      <c r="N20" s="281"/>
      <c r="O20" s="281"/>
    </row>
    <row r="21" spans="1:15" ht="15.75" customHeight="1" x14ac:dyDescent="0.25">
      <c r="A21" s="147">
        <f t="shared" si="0"/>
        <v>14</v>
      </c>
      <c r="B21" s="32"/>
      <c r="C21" s="35"/>
      <c r="D21" s="50"/>
      <c r="E21" s="45"/>
      <c r="F21" s="50"/>
      <c r="G21" s="45"/>
      <c r="H21" s="50"/>
      <c r="I21" s="246"/>
      <c r="J21" s="64"/>
      <c r="K21" s="281"/>
      <c r="L21" s="281"/>
      <c r="M21" s="281"/>
      <c r="N21" s="281"/>
      <c r="O21" s="281"/>
    </row>
    <row r="22" spans="1:15" ht="15.75" customHeight="1" x14ac:dyDescent="0.25">
      <c r="A22" s="147">
        <f t="shared" si="0"/>
        <v>15</v>
      </c>
      <c r="B22" s="36" t="s">
        <v>34</v>
      </c>
      <c r="C22" s="47"/>
      <c r="D22" s="51"/>
      <c r="E22" s="38"/>
      <c r="F22" s="51"/>
      <c r="G22" s="38"/>
      <c r="H22" s="51"/>
      <c r="I22" s="247"/>
      <c r="J22" s="281"/>
      <c r="K22" s="281"/>
      <c r="L22" s="281"/>
      <c r="M22" s="281"/>
      <c r="N22" s="281"/>
      <c r="O22" s="281"/>
    </row>
    <row r="23" spans="1:15" ht="15.75" customHeight="1" x14ac:dyDescent="0.25">
      <c r="A23" s="147">
        <f t="shared" si="0"/>
        <v>16</v>
      </c>
      <c r="B23" s="35" t="s">
        <v>29</v>
      </c>
      <c r="C23" s="35"/>
      <c r="D23" s="50"/>
      <c r="E23" s="55"/>
      <c r="F23" s="50"/>
      <c r="G23" s="45"/>
      <c r="H23" s="50">
        <f>ROUND(H14*H19,4)</f>
        <v>2.9000000000000001E-2</v>
      </c>
      <c r="I23" s="246"/>
      <c r="J23" s="64"/>
      <c r="K23" s="281"/>
      <c r="L23" s="281"/>
      <c r="M23" s="281"/>
      <c r="N23" s="281"/>
      <c r="O23" s="281"/>
    </row>
    <row r="24" spans="1:15" ht="15.75" customHeight="1" x14ac:dyDescent="0.25">
      <c r="A24" s="147">
        <f t="shared" si="0"/>
        <v>17</v>
      </c>
      <c r="B24" s="35" t="s">
        <v>30</v>
      </c>
      <c r="C24" s="35"/>
      <c r="D24" s="50"/>
      <c r="E24" s="55"/>
      <c r="F24" s="50"/>
      <c r="G24" s="45"/>
      <c r="H24" s="50">
        <f>ROUND(H15*H20,4)</f>
        <v>3.8199999999999998E-2</v>
      </c>
      <c r="I24" s="246"/>
      <c r="J24" s="64"/>
      <c r="K24" s="281"/>
      <c r="L24" s="281"/>
      <c r="M24" s="281"/>
      <c r="N24" s="281"/>
      <c r="O24" s="281"/>
    </row>
    <row r="25" spans="1:15" ht="15.75" customHeight="1" x14ac:dyDescent="0.25">
      <c r="A25" s="147">
        <f t="shared" si="0"/>
        <v>18</v>
      </c>
      <c r="B25" s="36"/>
      <c r="C25" s="35"/>
      <c r="D25" s="50"/>
      <c r="E25" s="56"/>
      <c r="F25" s="50"/>
      <c r="G25" s="45"/>
      <c r="H25" s="192">
        <f>SUM(H23:H24)</f>
        <v>6.7199999999999996E-2</v>
      </c>
      <c r="I25" s="212" t="s">
        <v>8</v>
      </c>
      <c r="J25" s="288"/>
      <c r="K25" s="281"/>
      <c r="L25" s="281"/>
      <c r="M25" s="281"/>
      <c r="N25" s="281"/>
      <c r="O25" s="281"/>
    </row>
    <row r="26" spans="1:15" ht="15.75" customHeight="1" x14ac:dyDescent="0.25">
      <c r="A26" s="147">
        <f t="shared" si="0"/>
        <v>19</v>
      </c>
      <c r="B26" s="32"/>
      <c r="C26" s="35"/>
      <c r="D26" s="45"/>
      <c r="E26" s="45"/>
      <c r="F26" s="45"/>
      <c r="G26" s="45"/>
      <c r="H26" s="39"/>
      <c r="I26" s="247"/>
      <c r="J26" s="281"/>
      <c r="K26" s="281"/>
      <c r="L26" s="281"/>
      <c r="M26" s="281"/>
      <c r="N26" s="281"/>
      <c r="O26" s="281"/>
    </row>
    <row r="27" spans="1:15" ht="15.75" customHeight="1" x14ac:dyDescent="0.25">
      <c r="A27" s="147">
        <v>20</v>
      </c>
      <c r="B27" s="36" t="s">
        <v>35</v>
      </c>
      <c r="C27" s="47"/>
      <c r="D27" s="38"/>
      <c r="E27" s="38"/>
      <c r="F27" s="57"/>
      <c r="G27" s="38"/>
      <c r="H27" s="38"/>
      <c r="I27" s="246"/>
      <c r="J27" s="64"/>
      <c r="K27" s="281"/>
      <c r="L27" s="281"/>
      <c r="M27" s="281"/>
      <c r="N27" s="281"/>
      <c r="O27" s="281"/>
    </row>
    <row r="28" spans="1:15" ht="15.75" customHeight="1" x14ac:dyDescent="0.25">
      <c r="A28" s="147">
        <f t="shared" si="0"/>
        <v>21</v>
      </c>
      <c r="B28" s="35" t="s">
        <v>36</v>
      </c>
      <c r="C28" s="46"/>
      <c r="D28" s="41"/>
      <c r="E28" s="42"/>
      <c r="F28" s="41"/>
      <c r="G28" s="44"/>
      <c r="H28" s="41">
        <f>H23*$H$32</f>
        <v>37336.050000000003</v>
      </c>
      <c r="I28" s="212" t="s">
        <v>10</v>
      </c>
      <c r="J28" s="64"/>
      <c r="K28" s="104"/>
      <c r="L28" s="281"/>
      <c r="M28" s="281"/>
      <c r="N28" s="281"/>
      <c r="O28" s="281"/>
    </row>
    <row r="29" spans="1:15" ht="15.75" customHeight="1" x14ac:dyDescent="0.25">
      <c r="A29" s="147">
        <f t="shared" si="0"/>
        <v>22</v>
      </c>
      <c r="B29" s="35" t="s">
        <v>37</v>
      </c>
      <c r="C29" s="58"/>
      <c r="D29" s="41"/>
      <c r="E29" s="42"/>
      <c r="F29" s="41"/>
      <c r="G29" s="44"/>
      <c r="H29" s="41">
        <f>H24*$H$32</f>
        <v>49180.59</v>
      </c>
      <c r="I29" s="212" t="s">
        <v>11</v>
      </c>
      <c r="J29" s="64"/>
      <c r="K29" s="281"/>
      <c r="L29" s="281"/>
      <c r="M29" s="281"/>
      <c r="N29" s="281"/>
      <c r="O29" s="281"/>
    </row>
    <row r="30" spans="1:15" ht="15.75" customHeight="1" x14ac:dyDescent="0.25">
      <c r="A30" s="147">
        <f t="shared" si="0"/>
        <v>23</v>
      </c>
      <c r="B30" s="36"/>
      <c r="C30" s="46"/>
      <c r="D30" s="41"/>
      <c r="E30" s="42"/>
      <c r="F30" s="41"/>
      <c r="G30" s="43"/>
      <c r="H30" s="191">
        <f>SUM(H28:H29)</f>
        <v>86516.64</v>
      </c>
      <c r="I30" s="246"/>
      <c r="J30" s="288"/>
      <c r="K30" s="281"/>
      <c r="L30" s="281"/>
      <c r="M30" s="281"/>
      <c r="N30" s="281"/>
      <c r="O30" s="281"/>
    </row>
    <row r="31" spans="1:15" ht="15.75" customHeight="1" x14ac:dyDescent="0.25">
      <c r="A31" s="147">
        <f t="shared" si="0"/>
        <v>24</v>
      </c>
      <c r="B31" s="36"/>
      <c r="C31" s="46"/>
      <c r="D31" s="41"/>
      <c r="E31" s="42"/>
      <c r="F31" s="41"/>
      <c r="G31" s="43"/>
      <c r="H31" s="41"/>
      <c r="I31" s="246"/>
      <c r="J31" s="64"/>
      <c r="K31" s="281"/>
      <c r="L31" s="281"/>
      <c r="M31" s="281"/>
      <c r="N31" s="281"/>
      <c r="O31" s="281"/>
    </row>
    <row r="32" spans="1:15" ht="15.75" customHeight="1" x14ac:dyDescent="0.25">
      <c r="A32" s="147">
        <f t="shared" si="0"/>
        <v>25</v>
      </c>
      <c r="B32" s="36" t="s">
        <v>161</v>
      </c>
      <c r="C32" s="46"/>
      <c r="D32" s="41"/>
      <c r="E32" s="42"/>
      <c r="F32" s="41"/>
      <c r="G32" s="43"/>
      <c r="H32" s="41">
        <v>1287450</v>
      </c>
      <c r="I32" s="212" t="s">
        <v>151</v>
      </c>
      <c r="J32" s="281"/>
      <c r="K32" s="281"/>
      <c r="L32" s="281"/>
      <c r="M32" s="281"/>
      <c r="N32" s="281"/>
      <c r="O32" s="281"/>
    </row>
    <row r="33" spans="1:15" ht="15.75" customHeight="1" x14ac:dyDescent="0.25">
      <c r="A33" s="147">
        <f t="shared" si="0"/>
        <v>26</v>
      </c>
      <c r="B33" s="36"/>
      <c r="C33" s="46"/>
      <c r="D33" s="41"/>
      <c r="E33" s="42"/>
      <c r="F33" s="41"/>
      <c r="G33" s="43"/>
      <c r="H33" s="41"/>
      <c r="I33" s="247"/>
      <c r="J33" s="281"/>
      <c r="K33" s="281"/>
      <c r="L33" s="281"/>
      <c r="M33" s="281"/>
      <c r="N33" s="281"/>
      <c r="O33" s="281"/>
    </row>
    <row r="34" spans="1:15" ht="15.75" customHeight="1" x14ac:dyDescent="0.25">
      <c r="A34" s="147">
        <f t="shared" si="0"/>
        <v>27</v>
      </c>
      <c r="B34" s="36" t="s">
        <v>38</v>
      </c>
      <c r="C34" s="59"/>
      <c r="D34" s="60"/>
      <c r="E34" s="59"/>
      <c r="F34" s="60"/>
      <c r="G34" s="59"/>
      <c r="H34" s="181">
        <f>ROUND(H30/H32,4)</f>
        <v>6.7199999999999996E-2</v>
      </c>
      <c r="I34" s="212" t="s">
        <v>8</v>
      </c>
    </row>
    <row r="35" spans="1:15" ht="15.75" customHeight="1" x14ac:dyDescent="0.25">
      <c r="A35" s="61"/>
      <c r="B35" s="62"/>
      <c r="C35" s="62"/>
      <c r="D35" s="63"/>
      <c r="E35" s="62"/>
      <c r="F35" s="62"/>
      <c r="G35" s="62"/>
      <c r="H35" s="63"/>
    </row>
    <row r="36" spans="1:15" ht="15.75" customHeight="1" x14ac:dyDescent="0.25">
      <c r="A36" s="61"/>
      <c r="B36" s="62"/>
      <c r="C36" s="62"/>
      <c r="D36" s="63"/>
      <c r="E36" s="62"/>
      <c r="F36" s="62"/>
      <c r="G36" s="62"/>
      <c r="H36" s="63"/>
    </row>
    <row r="37" spans="1:15" s="281" customFormat="1" ht="26.25" customHeight="1" x14ac:dyDescent="0.25">
      <c r="A37" s="166">
        <v>1</v>
      </c>
      <c r="B37" s="334" t="s">
        <v>173</v>
      </c>
      <c r="C37" s="334"/>
      <c r="D37" s="334"/>
      <c r="E37" s="334"/>
      <c r="F37" s="334"/>
      <c r="G37" s="334"/>
      <c r="H37" s="334"/>
      <c r="I37" s="244"/>
    </row>
    <row r="38" spans="1:15" s="64" customFormat="1" ht="24" customHeight="1" x14ac:dyDescent="0.25">
      <c r="A38" s="166">
        <v>2</v>
      </c>
      <c r="B38" s="334" t="s">
        <v>184</v>
      </c>
      <c r="C38" s="334"/>
      <c r="D38" s="334"/>
      <c r="E38" s="334"/>
      <c r="F38" s="334"/>
      <c r="G38" s="334"/>
      <c r="H38" s="334"/>
      <c r="I38" s="245"/>
    </row>
    <row r="39" spans="1:15" s="64" customFormat="1" ht="15.75" x14ac:dyDescent="0.25">
      <c r="A39" s="166">
        <v>3</v>
      </c>
      <c r="B39" s="332" t="s">
        <v>114</v>
      </c>
      <c r="C39" s="332"/>
      <c r="D39" s="332"/>
      <c r="E39" s="332"/>
      <c r="F39" s="332"/>
      <c r="G39" s="332"/>
      <c r="H39" s="332"/>
      <c r="I39" s="292"/>
    </row>
    <row r="40" spans="1:15" s="64" customFormat="1" ht="39.75" customHeight="1" x14ac:dyDescent="0.25">
      <c r="A40" s="166">
        <v>4</v>
      </c>
      <c r="B40" s="333" t="s">
        <v>176</v>
      </c>
      <c r="C40" s="333"/>
      <c r="D40" s="333"/>
      <c r="E40" s="333"/>
      <c r="F40" s="333"/>
      <c r="G40" s="333"/>
      <c r="H40" s="333"/>
      <c r="I40" s="245"/>
    </row>
    <row r="41" spans="1:15" s="64" customFormat="1" ht="13.9" customHeight="1" x14ac:dyDescent="0.25">
      <c r="A41" s="166">
        <v>5</v>
      </c>
      <c r="B41" s="76" t="s">
        <v>162</v>
      </c>
      <c r="C41" s="73"/>
      <c r="D41" s="74"/>
      <c r="E41" s="74"/>
      <c r="F41" s="74"/>
      <c r="G41" s="73"/>
      <c r="H41" s="75"/>
      <c r="I41" s="245"/>
    </row>
    <row r="42" spans="1:15" s="64" customFormat="1" ht="13.9" customHeight="1" x14ac:dyDescent="0.25">
      <c r="A42" s="166">
        <v>6</v>
      </c>
      <c r="B42" s="76" t="s">
        <v>163</v>
      </c>
      <c r="C42" s="73"/>
      <c r="D42" s="74"/>
      <c r="E42" s="74"/>
      <c r="F42" s="74"/>
      <c r="G42" s="73"/>
      <c r="H42" s="75"/>
      <c r="I42" s="245"/>
    </row>
    <row r="43" spans="1:15" s="64" customFormat="1" ht="26.25" customHeight="1" x14ac:dyDescent="0.25">
      <c r="A43" s="167">
        <v>7</v>
      </c>
      <c r="B43" s="334" t="s">
        <v>174</v>
      </c>
      <c r="C43" s="334"/>
      <c r="D43" s="334"/>
      <c r="E43" s="334"/>
      <c r="F43" s="334"/>
      <c r="G43" s="334"/>
      <c r="H43" s="334"/>
      <c r="I43" s="245"/>
    </row>
    <row r="44" spans="1:15" s="64" customFormat="1" ht="15.75" customHeight="1" x14ac:dyDescent="0.25">
      <c r="A44" s="168"/>
      <c r="B44" s="76"/>
      <c r="C44" s="177"/>
      <c r="D44" s="177"/>
      <c r="E44" s="177"/>
      <c r="F44" s="78"/>
      <c r="G44" s="177"/>
      <c r="H44" s="177"/>
      <c r="I44" s="245"/>
    </row>
    <row r="45" spans="1:15" s="5" customFormat="1" ht="16.5" customHeight="1" x14ac:dyDescent="0.25">
      <c r="B45" s="15" t="s">
        <v>144</v>
      </c>
      <c r="C45" s="16"/>
      <c r="D45" s="16"/>
      <c r="E45" s="15"/>
      <c r="F45" s="16"/>
      <c r="G45" s="16"/>
      <c r="H45" s="17" t="s">
        <v>166</v>
      </c>
      <c r="I45" s="230"/>
    </row>
    <row r="46" spans="1:15" ht="18" customHeight="1" x14ac:dyDescent="0.25">
      <c r="A46" s="65"/>
      <c r="B46" s="66"/>
      <c r="D46" s="66"/>
      <c r="E46" s="66"/>
      <c r="F46" s="66"/>
      <c r="H46" s="66"/>
      <c r="I46" s="248"/>
    </row>
    <row r="47" spans="1:15" ht="15.75" customHeight="1" x14ac:dyDescent="0.25">
      <c r="A47" s="65"/>
      <c r="B47" s="66"/>
      <c r="D47" s="66"/>
      <c r="E47" s="66"/>
      <c r="F47" s="66"/>
      <c r="H47" s="66"/>
      <c r="I47" s="248"/>
    </row>
    <row r="48" spans="1:15" s="70" customFormat="1" ht="15.75" customHeight="1" x14ac:dyDescent="0.3">
      <c r="A48" s="67"/>
      <c r="B48" s="68"/>
      <c r="C48" s="69"/>
      <c r="D48" s="69"/>
      <c r="E48" s="69"/>
      <c r="F48" s="69"/>
      <c r="G48" s="69"/>
      <c r="H48" s="330"/>
      <c r="I48" s="330"/>
    </row>
    <row r="49" spans="1:8" ht="15.75" customHeight="1" x14ac:dyDescent="0.3">
      <c r="A49" s="65"/>
      <c r="B49" s="70"/>
      <c r="C49" s="69"/>
      <c r="D49" s="70"/>
      <c r="E49" s="70"/>
      <c r="F49" s="70"/>
      <c r="G49" s="69"/>
      <c r="H49" s="70"/>
    </row>
    <row r="50" spans="1:8" ht="15.75" customHeight="1" x14ac:dyDescent="0.25">
      <c r="A50" s="65"/>
    </row>
    <row r="51" spans="1:8" ht="18.75" customHeight="1" x14ac:dyDescent="0.25">
      <c r="A51" s="65"/>
      <c r="B51" s="66"/>
      <c r="D51" s="66"/>
      <c r="E51" s="66"/>
      <c r="F51" s="66"/>
      <c r="H51" s="66"/>
    </row>
    <row r="52" spans="1:8" ht="18.75" customHeight="1" x14ac:dyDescent="0.25">
      <c r="A52" s="65"/>
    </row>
  </sheetData>
  <mergeCells count="9">
    <mergeCell ref="B3:H3"/>
    <mergeCell ref="B5:H5"/>
    <mergeCell ref="H48:I48"/>
    <mergeCell ref="B6:H6"/>
    <mergeCell ref="B39:H39"/>
    <mergeCell ref="B40:H40"/>
    <mergeCell ref="B37:H37"/>
    <mergeCell ref="B38:H38"/>
    <mergeCell ref="B43:H43"/>
  </mergeCells>
  <printOptions horizontalCentered="1"/>
  <pageMargins left="0.2" right="0.2"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77C6-AD5E-48C4-9AD8-80F0302934EF}">
  <sheetPr>
    <pageSetUpPr fitToPage="1"/>
  </sheetPr>
  <dimension ref="A1:I56"/>
  <sheetViews>
    <sheetView topLeftCell="A9" zoomScale="110" zoomScaleNormal="110" workbookViewId="0">
      <selection activeCell="B24" sqref="B24"/>
    </sheetView>
  </sheetViews>
  <sheetFormatPr defaultColWidth="9.140625" defaultRowHeight="15" x14ac:dyDescent="0.25"/>
  <cols>
    <col min="1" max="1" width="4" style="5" customWidth="1"/>
    <col min="2" max="2" width="47.5703125" style="5" customWidth="1"/>
    <col min="3" max="3" width="1.5703125" style="5" customWidth="1"/>
    <col min="4" max="4" width="13.5703125" style="195" customWidth="1"/>
    <col min="5" max="5" width="1.5703125" style="5" customWidth="1"/>
    <col min="6" max="6" width="13.5703125" style="195" customWidth="1"/>
    <col min="7" max="7" width="2.42578125" style="222" customWidth="1"/>
    <col min="8" max="8" width="13.5703125" style="195" customWidth="1"/>
    <col min="9" max="9" width="4.140625" style="221" customWidth="1"/>
    <col min="10" max="16384" width="9.140625" style="5"/>
  </cols>
  <sheetData>
    <row r="1" spans="1:9" ht="18.75" x14ac:dyDescent="0.3">
      <c r="B1" s="146"/>
      <c r="C1" s="79"/>
      <c r="D1" s="80"/>
      <c r="E1" s="79"/>
      <c r="F1" s="102"/>
      <c r="G1" s="233"/>
      <c r="H1" s="276" t="s">
        <v>168</v>
      </c>
    </row>
    <row r="2" spans="1:9" ht="18.75" x14ac:dyDescent="0.3">
      <c r="B2" s="81"/>
      <c r="C2" s="81"/>
      <c r="D2" s="82"/>
      <c r="E2" s="81"/>
      <c r="F2" s="82"/>
      <c r="G2" s="211"/>
      <c r="H2" s="82"/>
      <c r="I2" s="211"/>
    </row>
    <row r="3" spans="1:9" ht="18.75" x14ac:dyDescent="0.3">
      <c r="B3" s="81"/>
      <c r="C3" s="81"/>
      <c r="D3" s="82"/>
      <c r="E3" s="81"/>
      <c r="F3" s="82"/>
      <c r="G3" s="211"/>
      <c r="H3" s="82"/>
      <c r="I3" s="211"/>
    </row>
    <row r="4" spans="1:9" ht="15.75" x14ac:dyDescent="0.25">
      <c r="B4" s="327" t="s">
        <v>0</v>
      </c>
      <c r="C4" s="327"/>
      <c r="D4" s="327"/>
      <c r="E4" s="327"/>
      <c r="F4" s="327"/>
      <c r="G4" s="327"/>
      <c r="H4" s="327"/>
    </row>
    <row r="5" spans="1:9" x14ac:dyDescent="0.25">
      <c r="B5" s="205"/>
      <c r="C5" s="205"/>
      <c r="D5" s="205"/>
      <c r="E5" s="205"/>
      <c r="F5" s="205"/>
      <c r="G5" s="210"/>
      <c r="H5" s="205"/>
    </row>
    <row r="6" spans="1:9" ht="15.75" x14ac:dyDescent="0.25">
      <c r="B6" s="327" t="s">
        <v>115</v>
      </c>
      <c r="C6" s="327"/>
      <c r="D6" s="327"/>
      <c r="E6" s="327"/>
      <c r="F6" s="327"/>
      <c r="G6" s="327"/>
      <c r="H6" s="327"/>
    </row>
    <row r="7" spans="1:9" ht="15" customHeight="1" x14ac:dyDescent="0.25">
      <c r="B7" s="327" t="s">
        <v>1</v>
      </c>
      <c r="C7" s="327"/>
      <c r="D7" s="327"/>
      <c r="E7" s="327"/>
      <c r="F7" s="327"/>
      <c r="G7" s="327"/>
      <c r="H7" s="327"/>
    </row>
    <row r="8" spans="1:9" ht="15" customHeight="1" x14ac:dyDescent="0.25">
      <c r="B8" s="203"/>
      <c r="C8" s="203"/>
      <c r="D8" s="203"/>
      <c r="E8" s="203"/>
      <c r="F8" s="203"/>
      <c r="G8" s="210"/>
      <c r="H8" s="203"/>
    </row>
    <row r="9" spans="1:9" ht="15" customHeight="1" x14ac:dyDescent="0.25">
      <c r="B9" s="203"/>
      <c r="C9" s="203"/>
      <c r="D9" s="203"/>
      <c r="E9" s="203"/>
      <c r="F9" s="103" t="s">
        <v>60</v>
      </c>
      <c r="G9" s="210"/>
      <c r="H9" s="103"/>
    </row>
    <row r="10" spans="1:9" ht="15" customHeight="1" x14ac:dyDescent="0.25">
      <c r="B10" s="203"/>
      <c r="C10" s="203"/>
      <c r="D10" s="103" t="s">
        <v>62</v>
      </c>
      <c r="E10" s="203"/>
      <c r="F10" s="103" t="s">
        <v>64</v>
      </c>
      <c r="G10" s="234"/>
      <c r="H10" s="203">
        <v>2024</v>
      </c>
      <c r="I10" s="232"/>
    </row>
    <row r="11" spans="1:9" ht="17.45" customHeight="1" x14ac:dyDescent="0.25">
      <c r="B11" s="203"/>
      <c r="C11" s="203"/>
      <c r="D11" s="100" t="s">
        <v>63</v>
      </c>
      <c r="E11" s="203"/>
      <c r="F11" s="85" t="s">
        <v>61</v>
      </c>
      <c r="G11" s="235"/>
      <c r="H11" s="100" t="s">
        <v>140</v>
      </c>
    </row>
    <row r="12" spans="1:9" x14ac:dyDescent="0.25">
      <c r="B12" s="86"/>
      <c r="C12" s="86"/>
      <c r="D12" s="87"/>
      <c r="E12" s="86"/>
      <c r="F12" s="87"/>
      <c r="G12" s="211"/>
      <c r="H12" s="87"/>
    </row>
    <row r="13" spans="1:9" x14ac:dyDescent="0.25">
      <c r="A13" s="115">
        <v>1</v>
      </c>
      <c r="B13" s="89" t="s">
        <v>49</v>
      </c>
      <c r="C13" s="71"/>
      <c r="D13" s="90"/>
      <c r="E13" s="71"/>
      <c r="F13" s="90"/>
      <c r="G13" s="236"/>
      <c r="H13" s="90"/>
    </row>
    <row r="14" spans="1:9" x14ac:dyDescent="0.25">
      <c r="A14" s="115">
        <f t="shared" ref="A14:A34" si="0">A13+1</f>
        <v>2</v>
      </c>
      <c r="B14" s="71" t="s">
        <v>50</v>
      </c>
      <c r="C14" s="71"/>
      <c r="D14" s="90">
        <v>459924</v>
      </c>
      <c r="E14" s="156"/>
      <c r="F14" s="90">
        <v>0</v>
      </c>
      <c r="G14" s="236"/>
      <c r="H14" s="90">
        <f>D14+F14</f>
        <v>459924</v>
      </c>
      <c r="I14" s="218"/>
    </row>
    <row r="15" spans="1:9" x14ac:dyDescent="0.25">
      <c r="A15" s="115">
        <f t="shared" si="0"/>
        <v>3</v>
      </c>
      <c r="B15" s="71" t="s">
        <v>51</v>
      </c>
      <c r="C15" s="71"/>
      <c r="D15" s="90">
        <v>70725</v>
      </c>
      <c r="E15" s="156"/>
      <c r="F15" s="90">
        <v>0</v>
      </c>
      <c r="G15" s="236"/>
      <c r="H15" s="90">
        <f t="shared" ref="H15:H19" si="1">D15+F15</f>
        <v>70725</v>
      </c>
      <c r="I15" s="218"/>
    </row>
    <row r="16" spans="1:9" x14ac:dyDescent="0.25">
      <c r="A16" s="115">
        <f t="shared" si="0"/>
        <v>4</v>
      </c>
      <c r="B16" s="71" t="s">
        <v>44</v>
      </c>
      <c r="C16" s="71"/>
      <c r="D16" s="90">
        <v>2771</v>
      </c>
      <c r="E16" s="156"/>
      <c r="F16" s="90">
        <v>0</v>
      </c>
      <c r="G16" s="236"/>
      <c r="H16" s="90">
        <f t="shared" si="1"/>
        <v>2771</v>
      </c>
      <c r="I16" s="218"/>
    </row>
    <row r="17" spans="1:9" x14ac:dyDescent="0.25">
      <c r="A17" s="115">
        <f t="shared" si="0"/>
        <v>5</v>
      </c>
      <c r="B17" s="71" t="s">
        <v>45</v>
      </c>
      <c r="C17" s="71"/>
      <c r="D17" s="90">
        <v>-816</v>
      </c>
      <c r="E17" s="156"/>
      <c r="F17" s="90">
        <v>0</v>
      </c>
      <c r="G17" s="236"/>
      <c r="H17" s="90">
        <f t="shared" si="1"/>
        <v>-816</v>
      </c>
      <c r="I17" s="218"/>
    </row>
    <row r="18" spans="1:9" x14ac:dyDescent="0.25">
      <c r="A18" s="115">
        <f t="shared" si="0"/>
        <v>6</v>
      </c>
      <c r="B18" s="71" t="s">
        <v>52</v>
      </c>
      <c r="C18" s="71"/>
      <c r="D18" s="90">
        <v>74458</v>
      </c>
      <c r="E18" s="156"/>
      <c r="F18" s="90">
        <v>0</v>
      </c>
      <c r="H18" s="90">
        <f t="shared" si="1"/>
        <v>74458</v>
      </c>
      <c r="I18" s="218"/>
    </row>
    <row r="19" spans="1:9" ht="18" x14ac:dyDescent="0.25">
      <c r="A19" s="115">
        <f t="shared" si="0"/>
        <v>7</v>
      </c>
      <c r="B19" s="71" t="s">
        <v>53</v>
      </c>
      <c r="C19" s="71"/>
      <c r="D19" s="93">
        <v>20944</v>
      </c>
      <c r="E19" s="156"/>
      <c r="F19" s="93">
        <f>ROUND(F23/0.7*0.3,0)</f>
        <v>-9</v>
      </c>
      <c r="G19" s="232" t="s">
        <v>6</v>
      </c>
      <c r="H19" s="93">
        <f t="shared" si="1"/>
        <v>20935</v>
      </c>
      <c r="I19" s="218"/>
    </row>
    <row r="20" spans="1:9" ht="18" x14ac:dyDescent="0.25">
      <c r="A20" s="115">
        <f t="shared" si="0"/>
        <v>8</v>
      </c>
      <c r="B20" s="71"/>
      <c r="C20" s="71"/>
      <c r="D20" s="90">
        <f>SUM(D14:D19)</f>
        <v>628006</v>
      </c>
      <c r="E20" s="156"/>
      <c r="F20" s="90">
        <f>SUM(F14:F19)</f>
        <v>-9</v>
      </c>
      <c r="G20" s="231"/>
      <c r="H20" s="90">
        <f>SUM(H14:H19)</f>
        <v>627997</v>
      </c>
      <c r="I20" s="218"/>
    </row>
    <row r="21" spans="1:9" ht="18" x14ac:dyDescent="0.25">
      <c r="A21" s="115">
        <f t="shared" si="0"/>
        <v>9</v>
      </c>
      <c r="B21" s="71"/>
      <c r="C21" s="71"/>
      <c r="D21" s="90"/>
      <c r="E21" s="156"/>
      <c r="F21" s="90"/>
      <c r="H21" s="90"/>
      <c r="I21" s="231"/>
    </row>
    <row r="22" spans="1:9" ht="18" x14ac:dyDescent="0.25">
      <c r="A22" s="115">
        <f t="shared" si="0"/>
        <v>10</v>
      </c>
      <c r="B22" s="71" t="s">
        <v>105</v>
      </c>
      <c r="C22" s="71"/>
      <c r="D22" s="90">
        <v>33073</v>
      </c>
      <c r="E22" s="156"/>
      <c r="F22" s="90">
        <f>'Appendix B'!H28-'Appendix C'!D22</f>
        <v>4263.0500000000029</v>
      </c>
      <c r="H22" s="90">
        <f t="shared" ref="H22:H23" si="2">D22+F22</f>
        <v>37336.050000000003</v>
      </c>
      <c r="I22" s="232" t="s">
        <v>8</v>
      </c>
    </row>
    <row r="23" spans="1:9" ht="18" x14ac:dyDescent="0.25">
      <c r="A23" s="115">
        <f t="shared" si="0"/>
        <v>11</v>
      </c>
      <c r="B23" s="71" t="s">
        <v>106</v>
      </c>
      <c r="C23" s="71"/>
      <c r="D23" s="93">
        <v>49202</v>
      </c>
      <c r="E23" s="156"/>
      <c r="F23" s="93">
        <f>'Appendix B'!H29-'Appendix C'!D23</f>
        <v>-21.410000000003492</v>
      </c>
      <c r="H23" s="93">
        <f t="shared" si="2"/>
        <v>49180.59</v>
      </c>
      <c r="I23" s="232" t="s">
        <v>8</v>
      </c>
    </row>
    <row r="24" spans="1:9" ht="18" x14ac:dyDescent="0.25">
      <c r="A24" s="115">
        <f t="shared" si="0"/>
        <v>12</v>
      </c>
      <c r="B24" s="89" t="s">
        <v>59</v>
      </c>
      <c r="C24" s="71"/>
      <c r="D24" s="90">
        <f>SUM(D22:D23)</f>
        <v>82275</v>
      </c>
      <c r="E24" s="156"/>
      <c r="F24" s="90">
        <f>SUM(F22:F23)</f>
        <v>4241.6399999999994</v>
      </c>
      <c r="H24" s="90">
        <f>SUM(H22:H23)</f>
        <v>86516.64</v>
      </c>
      <c r="I24" s="231"/>
    </row>
    <row r="25" spans="1:9" ht="18" x14ac:dyDescent="0.25">
      <c r="A25" s="115">
        <f t="shared" si="0"/>
        <v>13</v>
      </c>
      <c r="B25" s="71"/>
      <c r="C25" s="71"/>
      <c r="D25" s="90"/>
      <c r="E25" s="156"/>
      <c r="F25" s="90"/>
      <c r="G25" s="231"/>
      <c r="H25" s="90"/>
      <c r="I25" s="218"/>
    </row>
    <row r="26" spans="1:9" ht="18" x14ac:dyDescent="0.25">
      <c r="A26" s="115">
        <f t="shared" si="0"/>
        <v>14</v>
      </c>
      <c r="B26" s="89" t="s">
        <v>54</v>
      </c>
      <c r="C26" s="71"/>
      <c r="D26" s="90">
        <f>D20+D24</f>
        <v>710281</v>
      </c>
      <c r="E26" s="156"/>
      <c r="F26" s="90">
        <f>F20+F24</f>
        <v>4232.6399999999994</v>
      </c>
      <c r="G26" s="231"/>
      <c r="H26" s="90">
        <f>H20+H24</f>
        <v>714513.64</v>
      </c>
      <c r="I26" s="218"/>
    </row>
    <row r="27" spans="1:9" ht="18" x14ac:dyDescent="0.25">
      <c r="A27" s="115">
        <f t="shared" si="0"/>
        <v>15</v>
      </c>
      <c r="B27" s="71"/>
      <c r="C27" s="71"/>
      <c r="D27" s="90"/>
      <c r="E27" s="156"/>
      <c r="F27" s="90"/>
      <c r="G27" s="231"/>
      <c r="H27" s="90"/>
      <c r="I27" s="218"/>
    </row>
    <row r="28" spans="1:9" ht="18" x14ac:dyDescent="0.25">
      <c r="A28" s="115">
        <f t="shared" si="0"/>
        <v>16</v>
      </c>
      <c r="B28" s="89" t="s">
        <v>55</v>
      </c>
      <c r="C28" s="71"/>
      <c r="D28" s="90"/>
      <c r="E28" s="91"/>
      <c r="F28" s="90"/>
      <c r="G28" s="231"/>
      <c r="H28" s="90"/>
      <c r="I28" s="218"/>
    </row>
    <row r="29" spans="1:9" x14ac:dyDescent="0.25">
      <c r="A29" s="115">
        <f t="shared" si="0"/>
        <v>17</v>
      </c>
      <c r="B29" s="71" t="s">
        <v>56</v>
      </c>
      <c r="C29" s="71"/>
      <c r="D29" s="90">
        <v>-6473</v>
      </c>
      <c r="E29" s="156"/>
      <c r="F29" s="90">
        <v>0</v>
      </c>
      <c r="H29" s="90">
        <f t="shared" ref="H29:H31" si="3">D29+F29</f>
        <v>-6473</v>
      </c>
      <c r="I29" s="218"/>
    </row>
    <row r="30" spans="1:9" x14ac:dyDescent="0.25">
      <c r="A30" s="115">
        <f t="shared" si="0"/>
        <v>18</v>
      </c>
      <c r="B30" s="71" t="s">
        <v>57</v>
      </c>
      <c r="C30" s="71"/>
      <c r="D30" s="90">
        <v>18</v>
      </c>
      <c r="E30" s="156"/>
      <c r="F30" s="90">
        <v>0</v>
      </c>
      <c r="G30" s="236"/>
      <c r="H30" s="90">
        <f t="shared" si="3"/>
        <v>18</v>
      </c>
      <c r="I30" s="218"/>
    </row>
    <row r="31" spans="1:9" x14ac:dyDescent="0.25">
      <c r="A31" s="115">
        <f t="shared" si="0"/>
        <v>19</v>
      </c>
      <c r="B31" s="71" t="s">
        <v>58</v>
      </c>
      <c r="C31" s="71"/>
      <c r="D31" s="90">
        <v>-4581</v>
      </c>
      <c r="E31" s="156"/>
      <c r="F31" s="90">
        <v>0</v>
      </c>
      <c r="G31" s="236"/>
      <c r="H31" s="90">
        <f t="shared" si="3"/>
        <v>-4581</v>
      </c>
      <c r="I31" s="218"/>
    </row>
    <row r="32" spans="1:9" x14ac:dyDescent="0.25">
      <c r="A32" s="115">
        <f t="shared" si="0"/>
        <v>20</v>
      </c>
      <c r="B32" s="71"/>
      <c r="C32" s="71"/>
      <c r="D32" s="94">
        <f>SUM(D29:D31)</f>
        <v>-11036</v>
      </c>
      <c r="E32" s="156"/>
      <c r="F32" s="94">
        <f>SUM(F29:F31)</f>
        <v>0</v>
      </c>
      <c r="G32" s="236"/>
      <c r="H32" s="94">
        <f>SUM(H29:H31)</f>
        <v>-11036</v>
      </c>
      <c r="I32" s="218"/>
    </row>
    <row r="33" spans="1:9" x14ac:dyDescent="0.25">
      <c r="A33" s="115">
        <f t="shared" si="0"/>
        <v>21</v>
      </c>
      <c r="B33" s="71"/>
      <c r="C33" s="71"/>
      <c r="D33" s="90"/>
      <c r="E33" s="91"/>
      <c r="F33" s="90"/>
      <c r="G33" s="236"/>
      <c r="H33" s="90"/>
      <c r="I33" s="218"/>
    </row>
    <row r="34" spans="1:9" ht="15.75" thickBot="1" x14ac:dyDescent="0.3">
      <c r="A34" s="115">
        <f t="shared" si="0"/>
        <v>22</v>
      </c>
      <c r="B34" s="71"/>
      <c r="C34" s="71"/>
      <c r="D34" s="95">
        <f>D26+D32</f>
        <v>699245</v>
      </c>
      <c r="E34" s="91"/>
      <c r="F34" s="95">
        <f>F26+F32</f>
        <v>4232.6399999999994</v>
      </c>
      <c r="G34" s="236"/>
      <c r="H34" s="95">
        <f>H26+H32</f>
        <v>703477.64</v>
      </c>
      <c r="I34" s="218"/>
    </row>
    <row r="35" spans="1:9" x14ac:dyDescent="0.25">
      <c r="A35" s="88"/>
      <c r="B35" s="71"/>
      <c r="C35" s="71"/>
      <c r="D35" s="90"/>
      <c r="E35" s="71"/>
      <c r="F35" s="90"/>
      <c r="G35" s="236"/>
      <c r="H35" s="90"/>
      <c r="I35" s="228"/>
    </row>
    <row r="36" spans="1:9" x14ac:dyDescent="0.25">
      <c r="A36" s="88"/>
      <c r="B36" s="71"/>
      <c r="C36" s="71"/>
      <c r="D36" s="90"/>
      <c r="E36" s="71"/>
      <c r="F36" s="90"/>
      <c r="G36" s="236"/>
      <c r="H36" s="90"/>
      <c r="I36" s="228"/>
    </row>
    <row r="37" spans="1:9" x14ac:dyDescent="0.25">
      <c r="A37" s="88"/>
      <c r="B37" s="71"/>
      <c r="C37" s="71"/>
      <c r="D37" s="90"/>
      <c r="E37" s="71"/>
      <c r="F37" s="90"/>
      <c r="G37" s="236"/>
      <c r="H37" s="90"/>
      <c r="I37" s="228"/>
    </row>
    <row r="38" spans="1:9" x14ac:dyDescent="0.25">
      <c r="A38" s="88"/>
      <c r="B38" s="71"/>
      <c r="C38" s="71"/>
      <c r="D38" s="90"/>
      <c r="E38" s="71"/>
      <c r="F38" s="90"/>
      <c r="G38" s="236"/>
      <c r="H38" s="90"/>
      <c r="I38" s="228"/>
    </row>
    <row r="39" spans="1:9" x14ac:dyDescent="0.25">
      <c r="A39" s="88"/>
      <c r="B39" s="71"/>
      <c r="C39" s="71"/>
      <c r="D39" s="90"/>
      <c r="E39" s="71"/>
      <c r="F39" s="90"/>
      <c r="G39" s="236"/>
      <c r="H39" s="90"/>
      <c r="I39" s="228"/>
    </row>
    <row r="40" spans="1:9" x14ac:dyDescent="0.25">
      <c r="A40" s="88"/>
      <c r="B40" s="71"/>
      <c r="C40" s="71"/>
      <c r="D40" s="90"/>
      <c r="E40" s="71"/>
      <c r="F40" s="90"/>
      <c r="G40" s="236"/>
      <c r="H40" s="90"/>
      <c r="I40" s="228"/>
    </row>
    <row r="41" spans="1:9" x14ac:dyDescent="0.25">
      <c r="A41" s="88"/>
      <c r="B41" s="71"/>
      <c r="C41" s="71"/>
      <c r="D41" s="90"/>
      <c r="E41" s="71"/>
      <c r="F41" s="90"/>
      <c r="G41" s="236"/>
      <c r="H41" s="90"/>
      <c r="I41" s="228"/>
    </row>
    <row r="42" spans="1:9" s="164" customFormat="1" x14ac:dyDescent="0.25">
      <c r="D42" s="169"/>
      <c r="E42" s="172"/>
      <c r="F42" s="169"/>
      <c r="G42" s="236"/>
      <c r="H42" s="90"/>
      <c r="I42" s="218"/>
    </row>
    <row r="43" spans="1:9" s="164" customFormat="1" x14ac:dyDescent="0.25">
      <c r="D43" s="169"/>
      <c r="E43" s="172"/>
      <c r="F43" s="169"/>
      <c r="G43" s="236"/>
      <c r="H43" s="90"/>
      <c r="I43" s="218"/>
    </row>
    <row r="44" spans="1:9" s="164" customFormat="1" x14ac:dyDescent="0.25">
      <c r="D44" s="169"/>
      <c r="E44" s="172"/>
      <c r="F44" s="169"/>
      <c r="G44" s="236"/>
      <c r="H44" s="90"/>
      <c r="I44" s="218"/>
    </row>
    <row r="45" spans="1:9" s="164" customFormat="1" x14ac:dyDescent="0.25">
      <c r="D45" s="169"/>
      <c r="E45" s="172"/>
      <c r="F45" s="169"/>
      <c r="G45" s="236"/>
      <c r="H45" s="90"/>
      <c r="I45" s="218"/>
    </row>
    <row r="46" spans="1:9" s="164" customFormat="1" ht="26.25" customHeight="1" x14ac:dyDescent="0.25">
      <c r="A46" s="166">
        <v>1</v>
      </c>
      <c r="B46" s="335" t="s">
        <v>177</v>
      </c>
      <c r="C46" s="335"/>
      <c r="D46" s="335"/>
      <c r="E46" s="335"/>
      <c r="F46" s="335"/>
      <c r="G46" s="335"/>
      <c r="H46" s="335"/>
      <c r="I46" s="228"/>
    </row>
    <row r="47" spans="1:9" ht="26.25" customHeight="1" x14ac:dyDescent="0.25">
      <c r="A47" s="166">
        <v>2</v>
      </c>
      <c r="B47" s="335" t="s">
        <v>182</v>
      </c>
      <c r="C47" s="335"/>
      <c r="D47" s="335"/>
      <c r="E47" s="335"/>
      <c r="F47" s="335"/>
      <c r="G47" s="335"/>
      <c r="H47" s="335"/>
      <c r="I47" s="228"/>
    </row>
    <row r="48" spans="1:9" x14ac:dyDescent="0.25">
      <c r="A48" s="166">
        <v>3</v>
      </c>
      <c r="B48" s="282" t="s">
        <v>146</v>
      </c>
      <c r="C48" s="172"/>
      <c r="D48" s="169"/>
      <c r="E48" s="204"/>
      <c r="F48" s="169"/>
      <c r="G48" s="236"/>
      <c r="H48" s="90"/>
      <c r="I48" s="228"/>
    </row>
    <row r="49" spans="1:9" x14ac:dyDescent="0.25">
      <c r="A49" s="166">
        <v>4</v>
      </c>
      <c r="B49" s="282" t="s">
        <v>175</v>
      </c>
      <c r="C49" s="172"/>
      <c r="D49" s="169"/>
      <c r="E49" s="204"/>
      <c r="F49" s="169"/>
      <c r="G49" s="236"/>
      <c r="H49" s="90"/>
      <c r="I49" s="228"/>
    </row>
    <row r="50" spans="1:9" ht="15" customHeight="1" x14ac:dyDescent="0.25">
      <c r="A50" s="77"/>
      <c r="B50" s="77"/>
      <c r="C50" s="77"/>
      <c r="D50" s="178"/>
      <c r="E50" s="77"/>
      <c r="F50" s="178"/>
      <c r="H50" s="237"/>
    </row>
    <row r="51" spans="1:9" ht="15.75" x14ac:dyDescent="0.25">
      <c r="B51" s="15" t="s">
        <v>144</v>
      </c>
      <c r="C51" s="16"/>
      <c r="D51" s="16"/>
      <c r="E51" s="15"/>
      <c r="F51" s="16"/>
      <c r="G51" s="223"/>
      <c r="H51" s="207" t="s">
        <v>166</v>
      </c>
    </row>
    <row r="52" spans="1:9" ht="18.75" x14ac:dyDescent="0.3">
      <c r="B52" s="98"/>
      <c r="C52" s="98"/>
      <c r="D52" s="113"/>
      <c r="E52" s="98"/>
      <c r="F52" s="113"/>
      <c r="G52" s="217"/>
      <c r="H52" s="5"/>
    </row>
    <row r="53" spans="1:9" x14ac:dyDescent="0.25">
      <c r="H53" s="5"/>
    </row>
    <row r="54" spans="1:9" x14ac:dyDescent="0.25">
      <c r="H54" s="5"/>
    </row>
    <row r="55" spans="1:9" x14ac:dyDescent="0.25">
      <c r="H55" s="5"/>
    </row>
    <row r="56" spans="1:9" x14ac:dyDescent="0.25">
      <c r="H56" s="5"/>
    </row>
  </sheetData>
  <mergeCells count="5">
    <mergeCell ref="B4:H4"/>
    <mergeCell ref="B6:H6"/>
    <mergeCell ref="B7:H7"/>
    <mergeCell ref="B46:H46"/>
    <mergeCell ref="B47:H47"/>
  </mergeCells>
  <pageMargins left="0.7" right="0.7" top="0.7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56"/>
  <sheetViews>
    <sheetView tabSelected="1" topLeftCell="A35" zoomScale="110" zoomScaleNormal="110" workbookViewId="0">
      <selection activeCell="B46" sqref="B46"/>
    </sheetView>
  </sheetViews>
  <sheetFormatPr defaultColWidth="9.140625" defaultRowHeight="15" x14ac:dyDescent="0.25"/>
  <cols>
    <col min="1" max="1" width="4" style="25" customWidth="1"/>
    <col min="2" max="2" width="50.140625" style="25" customWidth="1"/>
    <col min="3" max="3" width="6.140625" style="25" customWidth="1"/>
    <col min="4" max="4" width="11" style="25" customWidth="1"/>
    <col min="5" max="5" width="4.42578125" style="25" customWidth="1"/>
    <col min="6" max="6" width="10.42578125" style="25" bestFit="1" customWidth="1"/>
    <col min="7" max="7" width="3.85546875" style="219" customWidth="1"/>
    <col min="8" max="8" width="13.140625" style="25" customWidth="1"/>
    <col min="9" max="9" width="4" style="25" customWidth="1"/>
    <col min="10" max="10" width="9.140625" style="25"/>
    <col min="11" max="11" width="13.140625" style="25" bestFit="1" customWidth="1"/>
    <col min="12" max="12" width="9.140625" style="25"/>
    <col min="13" max="18" width="9.28515625" style="25" bestFit="1" customWidth="1"/>
    <col min="19" max="19" width="10.140625" style="25" bestFit="1" customWidth="1"/>
    <col min="20" max="23" width="9.28515625" style="25" bestFit="1" customWidth="1"/>
    <col min="24" max="24" width="10" style="25" bestFit="1" customWidth="1"/>
    <col min="25" max="16384" width="9.140625" style="25"/>
  </cols>
  <sheetData>
    <row r="1" spans="1:9" ht="18.75" x14ac:dyDescent="0.3">
      <c r="A1"/>
      <c r="B1" s="146"/>
      <c r="C1" s="79"/>
      <c r="D1" s="105"/>
      <c r="E1" s="105"/>
      <c r="F1" s="80"/>
      <c r="G1" s="208"/>
      <c r="H1" s="276" t="s">
        <v>183</v>
      </c>
    </row>
    <row r="2" spans="1:9" ht="18.75" x14ac:dyDescent="0.3">
      <c r="A2"/>
      <c r="B2" s="81"/>
      <c r="C2" s="81"/>
      <c r="D2" s="99"/>
      <c r="E2" s="99"/>
      <c r="F2" s="82"/>
      <c r="G2" s="209"/>
      <c r="H2" s="82"/>
      <c r="I2" s="82"/>
    </row>
    <row r="3" spans="1:9" ht="18.75" x14ac:dyDescent="0.3">
      <c r="A3"/>
      <c r="B3" s="81"/>
      <c r="C3" s="81"/>
      <c r="D3" s="99"/>
      <c r="E3" s="99"/>
      <c r="F3" s="82"/>
      <c r="G3" s="209"/>
      <c r="H3" s="82"/>
      <c r="I3" s="82"/>
    </row>
    <row r="4" spans="1:9" ht="15.75" x14ac:dyDescent="0.25">
      <c r="A4" s="83"/>
      <c r="B4" s="327" t="s">
        <v>0</v>
      </c>
      <c r="C4" s="327"/>
      <c r="D4" s="327"/>
      <c r="E4" s="327"/>
      <c r="F4" s="327"/>
      <c r="G4" s="327"/>
      <c r="H4" s="327"/>
      <c r="I4" s="327"/>
    </row>
    <row r="5" spans="1:9" x14ac:dyDescent="0.25">
      <c r="A5" s="83"/>
      <c r="B5" s="84"/>
      <c r="C5" s="84"/>
      <c r="D5" s="84"/>
      <c r="E5" s="84"/>
      <c r="F5" s="84"/>
      <c r="G5" s="210"/>
      <c r="H5" s="84"/>
      <c r="I5" s="84"/>
    </row>
    <row r="6" spans="1:9" ht="15.75" x14ac:dyDescent="0.25">
      <c r="A6" s="83"/>
      <c r="B6" s="327" t="s">
        <v>117</v>
      </c>
      <c r="C6" s="327"/>
      <c r="D6" s="327"/>
      <c r="E6" s="327"/>
      <c r="F6" s="327"/>
      <c r="G6" s="327"/>
      <c r="H6" s="327"/>
      <c r="I6" s="327"/>
    </row>
    <row r="7" spans="1:9" ht="15.75" x14ac:dyDescent="0.25">
      <c r="A7" s="83"/>
      <c r="B7" s="327" t="s">
        <v>116</v>
      </c>
      <c r="C7" s="327"/>
      <c r="D7" s="327"/>
      <c r="E7" s="327"/>
      <c r="F7" s="327"/>
      <c r="G7" s="327"/>
      <c r="H7" s="327"/>
      <c r="I7" s="327"/>
    </row>
    <row r="8" spans="1:9" ht="15.75" x14ac:dyDescent="0.25">
      <c r="A8" s="83"/>
      <c r="B8" s="327" t="s">
        <v>141</v>
      </c>
      <c r="C8" s="327"/>
      <c r="D8" s="327"/>
      <c r="E8" s="327"/>
      <c r="F8" s="327"/>
      <c r="G8" s="327"/>
      <c r="H8" s="327"/>
      <c r="I8" s="327"/>
    </row>
    <row r="9" spans="1:9" ht="15.75" x14ac:dyDescent="0.25">
      <c r="A9" s="83"/>
      <c r="B9" s="327" t="s">
        <v>1</v>
      </c>
      <c r="C9" s="327"/>
      <c r="D9" s="327"/>
      <c r="E9" s="327"/>
      <c r="F9" s="327"/>
      <c r="G9" s="327"/>
      <c r="H9" s="327"/>
      <c r="I9" s="327"/>
    </row>
    <row r="10" spans="1:9" ht="15.75" x14ac:dyDescent="0.25">
      <c r="A10" s="83"/>
      <c r="B10" s="122"/>
      <c r="C10" s="122"/>
      <c r="D10" s="122"/>
      <c r="E10" s="122"/>
      <c r="F10" s="122"/>
      <c r="G10" s="210"/>
      <c r="H10" s="122"/>
    </row>
    <row r="11" spans="1:9" ht="15.75" x14ac:dyDescent="0.25">
      <c r="A11" s="83"/>
      <c r="B11" s="122"/>
      <c r="C11" s="122"/>
      <c r="D11" s="122" t="s">
        <v>79</v>
      </c>
      <c r="E11" s="122"/>
      <c r="F11" s="122" t="s">
        <v>122</v>
      </c>
      <c r="G11" s="210"/>
      <c r="H11" s="121" t="s">
        <v>79</v>
      </c>
    </row>
    <row r="12" spans="1:9" ht="15.75" x14ac:dyDescent="0.25">
      <c r="A12" s="83"/>
      <c r="B12" s="122"/>
      <c r="C12" s="122"/>
      <c r="D12" s="122" t="s">
        <v>80</v>
      </c>
      <c r="E12" s="122"/>
      <c r="F12" s="203">
        <v>2024</v>
      </c>
      <c r="G12" s="210"/>
      <c r="H12" s="121" t="s">
        <v>81</v>
      </c>
    </row>
    <row r="13" spans="1:9" ht="15.75" x14ac:dyDescent="0.25">
      <c r="A13" s="83"/>
      <c r="B13" s="122"/>
      <c r="C13" s="122"/>
      <c r="D13" s="85" t="s">
        <v>82</v>
      </c>
      <c r="E13" s="122"/>
      <c r="F13" s="123" t="s">
        <v>67</v>
      </c>
      <c r="G13" s="210"/>
      <c r="H13" s="123" t="s">
        <v>67</v>
      </c>
    </row>
    <row r="14" spans="1:9" x14ac:dyDescent="0.25">
      <c r="A14" s="5"/>
      <c r="B14" s="86"/>
      <c r="C14" s="86"/>
      <c r="D14" s="87"/>
      <c r="E14" s="87"/>
      <c r="F14" s="87"/>
      <c r="G14" s="211"/>
      <c r="H14" s="87"/>
    </row>
    <row r="15" spans="1:9" ht="18" x14ac:dyDescent="0.25">
      <c r="A15" s="115">
        <v>1</v>
      </c>
      <c r="B15" s="5" t="s">
        <v>136</v>
      </c>
      <c r="C15" s="164"/>
      <c r="D15" s="106">
        <f>777093+144</f>
        <v>777237</v>
      </c>
      <c r="E15" s="108"/>
      <c r="F15" s="106">
        <v>1821</v>
      </c>
      <c r="G15" s="212">
        <v>1</v>
      </c>
      <c r="H15" s="106">
        <v>779058</v>
      </c>
    </row>
    <row r="16" spans="1:9" x14ac:dyDescent="0.25">
      <c r="A16" s="115">
        <f>A15+1</f>
        <v>2</v>
      </c>
      <c r="B16" s="5" t="s">
        <v>68</v>
      </c>
      <c r="C16" s="164"/>
      <c r="D16" s="106">
        <f>522703+118</f>
        <v>522821</v>
      </c>
      <c r="E16" s="106"/>
      <c r="F16" s="106">
        <v>0</v>
      </c>
      <c r="G16" s="213"/>
      <c r="H16" s="106">
        <v>522821</v>
      </c>
    </row>
    <row r="17" spans="1:26" x14ac:dyDescent="0.25">
      <c r="A17" s="115">
        <f t="shared" ref="A17:A37" si="0">A16+1</f>
        <v>3</v>
      </c>
      <c r="B17" s="5" t="s">
        <v>43</v>
      </c>
      <c r="C17" s="164"/>
      <c r="D17" s="110">
        <f>D15-D16</f>
        <v>254416</v>
      </c>
      <c r="E17" s="106"/>
      <c r="F17" s="110">
        <v>1821</v>
      </c>
      <c r="G17" s="213"/>
      <c r="H17" s="110">
        <f>H15-H16</f>
        <v>256237</v>
      </c>
    </row>
    <row r="18" spans="1:26" x14ac:dyDescent="0.25">
      <c r="A18" s="115">
        <f t="shared" si="0"/>
        <v>4</v>
      </c>
      <c r="B18" s="5"/>
      <c r="C18" s="164"/>
      <c r="D18" s="106"/>
      <c r="E18" s="106"/>
      <c r="F18" s="106"/>
      <c r="G18" s="213"/>
      <c r="H18" s="106"/>
    </row>
    <row r="19" spans="1:26" ht="18" x14ac:dyDescent="0.25">
      <c r="A19" s="115">
        <f t="shared" si="0"/>
        <v>5</v>
      </c>
      <c r="B19" s="5" t="s">
        <v>113</v>
      </c>
      <c r="C19" s="164"/>
      <c r="D19" s="109">
        <v>9789</v>
      </c>
      <c r="E19" s="106"/>
      <c r="F19" s="109">
        <v>29</v>
      </c>
      <c r="G19" s="212">
        <v>2</v>
      </c>
      <c r="H19" s="109">
        <v>9818</v>
      </c>
      <c r="J19" s="114"/>
      <c r="K19" s="90"/>
      <c r="L19" s="216"/>
      <c r="M19" s="187"/>
      <c r="N19" s="187"/>
      <c r="O19" s="187"/>
      <c r="P19" s="187"/>
      <c r="Q19" s="187"/>
      <c r="R19" s="187"/>
      <c r="S19" s="187"/>
      <c r="T19" s="187"/>
      <c r="U19" s="187"/>
      <c r="V19" s="187"/>
      <c r="W19" s="187"/>
      <c r="X19" s="187"/>
      <c r="Y19" s="187"/>
      <c r="Z19" s="187"/>
    </row>
    <row r="20" spans="1:26" x14ac:dyDescent="0.25">
      <c r="A20" s="115">
        <f t="shared" si="0"/>
        <v>6</v>
      </c>
      <c r="B20" s="5"/>
      <c r="C20" s="164"/>
      <c r="D20" s="106"/>
      <c r="E20" s="106"/>
      <c r="F20" s="106"/>
      <c r="G20" s="213"/>
      <c r="H20" s="106"/>
      <c r="J20" s="113"/>
      <c r="K20" s="113"/>
      <c r="L20" s="217"/>
      <c r="M20" s="187"/>
      <c r="N20" s="187"/>
      <c r="O20" s="187"/>
      <c r="P20" s="187"/>
      <c r="Q20" s="187"/>
      <c r="R20" s="187"/>
      <c r="S20" s="187"/>
      <c r="T20" s="187"/>
      <c r="U20" s="187"/>
      <c r="V20" s="187"/>
      <c r="W20" s="187"/>
      <c r="X20" s="187"/>
      <c r="Y20" s="187"/>
      <c r="Z20" s="187"/>
    </row>
    <row r="21" spans="1:26" x14ac:dyDescent="0.25">
      <c r="A21" s="115">
        <f t="shared" si="0"/>
        <v>7</v>
      </c>
      <c r="B21" s="5" t="s">
        <v>69</v>
      </c>
      <c r="C21" s="164"/>
      <c r="D21" s="111"/>
      <c r="E21" s="106"/>
      <c r="F21" s="111"/>
      <c r="G21" s="213"/>
      <c r="H21" s="111"/>
      <c r="J21" s="113"/>
      <c r="K21" s="113"/>
      <c r="L21" s="217"/>
      <c r="M21" s="187"/>
      <c r="N21" s="187"/>
      <c r="O21" s="187"/>
      <c r="P21" s="187"/>
      <c r="Q21" s="187"/>
      <c r="R21" s="187"/>
      <c r="S21" s="190"/>
      <c r="T21" s="190"/>
      <c r="U21" s="190"/>
      <c r="V21" s="190"/>
      <c r="W21" s="190"/>
      <c r="X21" s="190"/>
      <c r="Y21" s="187"/>
      <c r="Z21" s="187"/>
    </row>
    <row r="22" spans="1:26" x14ac:dyDescent="0.25">
      <c r="A22" s="115">
        <f t="shared" si="0"/>
        <v>8</v>
      </c>
      <c r="B22" s="5" t="s">
        <v>98</v>
      </c>
      <c r="C22" s="164"/>
      <c r="D22" s="106">
        <v>78775</v>
      </c>
      <c r="E22" s="106"/>
      <c r="F22" s="106">
        <v>0</v>
      </c>
      <c r="G22" s="213"/>
      <c r="H22" s="106">
        <v>78775</v>
      </c>
      <c r="I22" s="187"/>
      <c r="J22" s="113"/>
      <c r="K22" s="190"/>
      <c r="L22" s="217"/>
      <c r="M22" s="187"/>
      <c r="N22" s="187"/>
      <c r="O22" s="187"/>
      <c r="P22" s="187"/>
      <c r="Q22" s="187"/>
      <c r="R22" s="187"/>
      <c r="S22" s="187"/>
      <c r="T22" s="187"/>
      <c r="U22" s="187"/>
      <c r="V22" s="187"/>
      <c r="W22" s="187"/>
      <c r="X22" s="187"/>
      <c r="Y22" s="187"/>
      <c r="Z22" s="187"/>
    </row>
    <row r="23" spans="1:26" x14ac:dyDescent="0.25">
      <c r="A23" s="115">
        <f t="shared" si="0"/>
        <v>9</v>
      </c>
      <c r="B23" s="5" t="s">
        <v>99</v>
      </c>
      <c r="C23" s="164"/>
      <c r="D23" s="106">
        <f>2977+33</f>
        <v>3010</v>
      </c>
      <c r="E23" s="106"/>
      <c r="F23" s="106">
        <v>0</v>
      </c>
      <c r="G23" s="213"/>
      <c r="H23" s="106">
        <v>3010</v>
      </c>
      <c r="I23" s="187"/>
      <c r="J23" s="113"/>
      <c r="K23" s="113"/>
      <c r="L23" s="217"/>
      <c r="M23" s="294"/>
      <c r="N23" s="294"/>
      <c r="O23" s="294"/>
      <c r="P23" s="294"/>
      <c r="Q23" s="294"/>
      <c r="R23" s="294"/>
      <c r="S23" s="294"/>
      <c r="T23" s="294"/>
      <c r="U23" s="294"/>
      <c r="V23" s="294"/>
      <c r="W23" s="294"/>
      <c r="X23" s="294"/>
      <c r="Y23" s="187"/>
      <c r="Z23" s="187"/>
    </row>
    <row r="24" spans="1:26" ht="18" x14ac:dyDescent="0.25">
      <c r="A24" s="115">
        <f t="shared" si="0"/>
        <v>10</v>
      </c>
      <c r="B24" s="5" t="s">
        <v>70</v>
      </c>
      <c r="C24" s="164"/>
      <c r="D24" s="90">
        <v>-240</v>
      </c>
      <c r="E24" s="106"/>
      <c r="F24" s="106">
        <f>H24-D24</f>
        <v>-2412</v>
      </c>
      <c r="G24" s="212">
        <v>1</v>
      </c>
      <c r="H24" s="106">
        <v>-2652</v>
      </c>
      <c r="I24" s="187"/>
      <c r="J24" s="72"/>
      <c r="K24" s="106"/>
      <c r="L24" s="218"/>
      <c r="M24" s="295"/>
      <c r="N24" s="295"/>
      <c r="O24" s="295"/>
      <c r="P24" s="295"/>
      <c r="Q24" s="295"/>
      <c r="R24" s="295"/>
      <c r="S24" s="295"/>
      <c r="T24" s="295"/>
      <c r="U24" s="295"/>
      <c r="V24" s="295"/>
      <c r="W24" s="295"/>
      <c r="X24" s="295"/>
      <c r="Y24" s="108"/>
      <c r="Z24" s="187"/>
    </row>
    <row r="25" spans="1:26" x14ac:dyDescent="0.25">
      <c r="A25" s="115">
        <f t="shared" si="0"/>
        <v>11</v>
      </c>
      <c r="B25" s="5" t="s">
        <v>52</v>
      </c>
      <c r="C25" s="164"/>
      <c r="D25" s="106">
        <v>79557</v>
      </c>
      <c r="E25" s="106"/>
      <c r="F25" s="106">
        <v>0</v>
      </c>
      <c r="G25" s="213"/>
      <c r="H25" s="106">
        <v>79557</v>
      </c>
      <c r="I25" s="187"/>
      <c r="J25" s="187"/>
      <c r="L25" s="296"/>
      <c r="M25" s="295"/>
      <c r="N25" s="295"/>
      <c r="O25" s="295"/>
      <c r="P25" s="295"/>
      <c r="Q25" s="295"/>
      <c r="R25" s="295"/>
      <c r="S25" s="295"/>
      <c r="T25" s="295"/>
      <c r="U25" s="295"/>
      <c r="V25" s="295"/>
      <c r="W25" s="295"/>
      <c r="X25" s="295"/>
      <c r="Y25" s="187"/>
      <c r="Z25" s="187"/>
    </row>
    <row r="26" spans="1:26" ht="18" x14ac:dyDescent="0.25">
      <c r="A26" s="115">
        <f t="shared" si="0"/>
        <v>12</v>
      </c>
      <c r="B26" s="5" t="s">
        <v>100</v>
      </c>
      <c r="C26" s="5"/>
      <c r="D26" s="106">
        <f>41688+13</f>
        <v>41701</v>
      </c>
      <c r="E26" s="106"/>
      <c r="F26" s="106">
        <v>-23</v>
      </c>
      <c r="G26" s="212">
        <v>3</v>
      </c>
      <c r="H26" s="106">
        <v>41678</v>
      </c>
      <c r="I26" s="187"/>
      <c r="J26" s="187"/>
      <c r="K26" s="189"/>
      <c r="L26" s="296"/>
      <c r="M26" s="106"/>
      <c r="N26" s="106"/>
      <c r="O26" s="106"/>
      <c r="P26" s="106"/>
      <c r="Q26" s="106"/>
      <c r="R26" s="106"/>
      <c r="S26" s="106"/>
      <c r="T26" s="106"/>
      <c r="U26" s="106"/>
      <c r="V26" s="106"/>
      <c r="W26" s="106"/>
      <c r="X26" s="106"/>
      <c r="Y26" s="187"/>
      <c r="Z26" s="187"/>
    </row>
    <row r="27" spans="1:26" x14ac:dyDescent="0.25">
      <c r="A27" s="115">
        <f t="shared" si="0"/>
        <v>13</v>
      </c>
      <c r="B27" s="5"/>
      <c r="C27" s="5"/>
      <c r="D27" s="110">
        <f>SUM(D22:D26)</f>
        <v>202803</v>
      </c>
      <c r="E27" s="106"/>
      <c r="F27" s="110">
        <f>SUM(F22:F26)</f>
        <v>-2435</v>
      </c>
      <c r="G27" s="213"/>
      <c r="H27" s="110">
        <f>SUM(H22:H26)</f>
        <v>200368</v>
      </c>
      <c r="I27" s="187"/>
      <c r="J27" s="76"/>
      <c r="K27" s="197"/>
      <c r="L27" s="296"/>
      <c r="M27" s="187"/>
      <c r="N27" s="187"/>
      <c r="O27" s="187"/>
      <c r="P27" s="187"/>
      <c r="Q27" s="187"/>
      <c r="R27" s="187"/>
      <c r="S27" s="187"/>
      <c r="T27" s="187"/>
      <c r="U27" s="187"/>
      <c r="V27" s="187"/>
      <c r="W27" s="187"/>
      <c r="X27" s="187"/>
      <c r="Y27" s="187"/>
      <c r="Z27" s="187"/>
    </row>
    <row r="28" spans="1:26" x14ac:dyDescent="0.25">
      <c r="A28" s="115">
        <f t="shared" si="0"/>
        <v>14</v>
      </c>
      <c r="B28" s="5"/>
      <c r="C28" s="8"/>
      <c r="D28" s="111"/>
      <c r="E28" s="111"/>
      <c r="F28" s="111"/>
      <c r="G28" s="214"/>
      <c r="H28" s="111"/>
      <c r="J28" s="197"/>
      <c r="K28" s="225"/>
      <c r="L28" s="296"/>
      <c r="M28" s="293"/>
      <c r="N28" s="293"/>
      <c r="O28" s="293"/>
      <c r="P28" s="293"/>
      <c r="Q28" s="293"/>
      <c r="R28" s="293"/>
      <c r="S28" s="293"/>
      <c r="T28" s="293"/>
      <c r="U28" s="293"/>
      <c r="V28" s="293"/>
      <c r="W28" s="293"/>
      <c r="X28" s="293"/>
      <c r="Y28" s="187"/>
      <c r="Z28" s="187"/>
    </row>
    <row r="29" spans="1:26" x14ac:dyDescent="0.25">
      <c r="A29" s="115">
        <f t="shared" si="0"/>
        <v>15</v>
      </c>
      <c r="B29" s="5" t="s">
        <v>71</v>
      </c>
      <c r="C29" s="5"/>
      <c r="D29" s="90">
        <f>D17+D19-D27</f>
        <v>61402</v>
      </c>
      <c r="E29" s="106"/>
      <c r="F29" s="106">
        <v>4285</v>
      </c>
      <c r="G29" s="213"/>
      <c r="H29" s="90">
        <f>H17+H19-H27</f>
        <v>65687</v>
      </c>
      <c r="I29" s="187"/>
      <c r="J29" s="284"/>
      <c r="K29" s="225"/>
      <c r="L29" s="296"/>
      <c r="M29" s="293"/>
      <c r="N29" s="293"/>
      <c r="O29" s="293"/>
      <c r="P29" s="293"/>
      <c r="Q29" s="293"/>
      <c r="R29" s="293"/>
      <c r="S29" s="293"/>
      <c r="T29" s="293"/>
      <c r="U29" s="293"/>
      <c r="V29" s="293"/>
      <c r="W29" s="293"/>
      <c r="X29" s="293"/>
      <c r="Y29" s="187"/>
      <c r="Z29" s="187"/>
    </row>
    <row r="30" spans="1:26" x14ac:dyDescent="0.25">
      <c r="A30" s="115">
        <f t="shared" si="0"/>
        <v>16</v>
      </c>
      <c r="B30" s="5" t="s">
        <v>101</v>
      </c>
      <c r="C30" s="8"/>
      <c r="D30" s="109">
        <v>18749</v>
      </c>
      <c r="E30" s="112"/>
      <c r="F30" s="109">
        <v>1285</v>
      </c>
      <c r="G30" s="215"/>
      <c r="H30" s="109">
        <v>20034</v>
      </c>
      <c r="I30" s="187"/>
      <c r="J30" s="197"/>
      <c r="K30" s="226"/>
      <c r="L30" s="296"/>
      <c r="M30" s="187"/>
      <c r="N30" s="187"/>
      <c r="O30" s="187"/>
      <c r="P30" s="187"/>
      <c r="Q30" s="187"/>
      <c r="R30" s="187"/>
      <c r="S30" s="187"/>
      <c r="T30" s="187"/>
      <c r="U30" s="187"/>
      <c r="V30" s="187"/>
      <c r="W30" s="187"/>
      <c r="X30" s="187"/>
      <c r="Y30" s="187"/>
      <c r="Z30" s="187"/>
    </row>
    <row r="31" spans="1:26" x14ac:dyDescent="0.25">
      <c r="A31" s="115">
        <f t="shared" si="0"/>
        <v>17</v>
      </c>
      <c r="B31" s="5"/>
      <c r="C31" s="5"/>
      <c r="D31" s="114"/>
      <c r="E31" s="114"/>
      <c r="F31" s="114"/>
      <c r="G31" s="216"/>
      <c r="H31" s="114"/>
      <c r="I31" s="187"/>
      <c r="L31" s="187"/>
      <c r="M31" s="187"/>
      <c r="N31" s="187"/>
      <c r="O31" s="187"/>
      <c r="P31" s="187"/>
      <c r="Q31" s="187"/>
      <c r="R31" s="187"/>
      <c r="S31" s="297"/>
      <c r="T31" s="297"/>
      <c r="U31" s="297"/>
      <c r="V31" s="297"/>
      <c r="W31" s="297"/>
      <c r="X31" s="297"/>
      <c r="Y31" s="297"/>
      <c r="Z31" s="187"/>
    </row>
    <row r="32" spans="1:26" ht="15.75" thickBot="1" x14ac:dyDescent="0.3">
      <c r="A32" s="115">
        <f t="shared" si="0"/>
        <v>18</v>
      </c>
      <c r="B32" s="5" t="s">
        <v>102</v>
      </c>
      <c r="C32" s="5"/>
      <c r="D32" s="95">
        <f>D29-D30</f>
        <v>42653</v>
      </c>
      <c r="E32" s="114"/>
      <c r="F32" s="95">
        <f>F29-F30</f>
        <v>3000</v>
      </c>
      <c r="G32" s="216"/>
      <c r="H32" s="95">
        <f>H29-H30</f>
        <v>45653</v>
      </c>
      <c r="I32" s="187"/>
      <c r="J32" s="189"/>
      <c r="L32" s="187"/>
      <c r="M32" s="187"/>
      <c r="N32" s="187"/>
      <c r="O32" s="187"/>
      <c r="P32" s="187"/>
      <c r="Q32" s="187"/>
      <c r="R32" s="187"/>
      <c r="S32" s="187"/>
      <c r="T32" s="187"/>
      <c r="U32" s="187"/>
      <c r="V32" s="187"/>
      <c r="W32" s="187"/>
      <c r="X32" s="187"/>
      <c r="Y32" s="187"/>
      <c r="Z32" s="187"/>
    </row>
    <row r="33" spans="1:26" x14ac:dyDescent="0.25">
      <c r="A33" s="115">
        <f t="shared" si="0"/>
        <v>19</v>
      </c>
      <c r="B33" s="5"/>
      <c r="C33" s="5"/>
      <c r="D33" s="148"/>
      <c r="E33" s="113"/>
      <c r="F33" s="113"/>
      <c r="G33" s="217"/>
      <c r="H33" s="113"/>
      <c r="K33" s="25" t="s">
        <v>142</v>
      </c>
      <c r="L33" s="187"/>
      <c r="M33" s="187"/>
      <c r="N33" s="187"/>
      <c r="O33" s="187"/>
      <c r="P33" s="187"/>
      <c r="Q33" s="187"/>
      <c r="R33" s="187"/>
      <c r="S33" s="187"/>
      <c r="T33" s="187"/>
      <c r="U33" s="187"/>
      <c r="V33" s="187"/>
      <c r="W33" s="187"/>
      <c r="X33" s="187"/>
      <c r="Y33" s="187"/>
      <c r="Z33" s="187"/>
    </row>
    <row r="34" spans="1:26" x14ac:dyDescent="0.25">
      <c r="A34" s="115">
        <f t="shared" si="0"/>
        <v>20</v>
      </c>
      <c r="B34" s="5"/>
      <c r="C34" s="5"/>
      <c r="D34" s="113"/>
      <c r="E34" s="113"/>
      <c r="F34" s="113"/>
      <c r="G34" s="217"/>
      <c r="H34" s="113"/>
      <c r="L34" s="187"/>
      <c r="M34" s="187"/>
      <c r="N34" s="187"/>
      <c r="O34" s="187"/>
      <c r="P34" s="187"/>
      <c r="Q34" s="187"/>
      <c r="R34" s="187"/>
      <c r="S34" s="187"/>
      <c r="T34" s="187"/>
      <c r="U34" s="187"/>
      <c r="V34" s="187"/>
      <c r="W34" s="187"/>
      <c r="X34" s="187"/>
      <c r="Y34" s="187"/>
      <c r="Z34" s="187"/>
    </row>
    <row r="35" spans="1:26" x14ac:dyDescent="0.25">
      <c r="A35" s="115">
        <f t="shared" si="0"/>
        <v>21</v>
      </c>
      <c r="B35" s="5" t="s">
        <v>75</v>
      </c>
      <c r="C35" s="5"/>
      <c r="D35" s="185">
        <f>7.13%-0.00047</f>
        <v>7.0830000000000004E-2</v>
      </c>
      <c r="E35" s="113"/>
      <c r="F35" s="190"/>
      <c r="G35" s="217"/>
      <c r="H35" s="185">
        <v>7.5618717835999508E-2</v>
      </c>
      <c r="I35" s="187"/>
      <c r="J35" s="187"/>
    </row>
    <row r="36" spans="1:26" x14ac:dyDescent="0.25">
      <c r="A36" s="115">
        <f t="shared" si="0"/>
        <v>22</v>
      </c>
      <c r="B36" s="5"/>
      <c r="C36" s="5"/>
      <c r="D36" s="113"/>
      <c r="E36" s="113"/>
      <c r="F36" s="113"/>
      <c r="G36" s="217"/>
      <c r="H36" s="113"/>
      <c r="I36" s="187"/>
      <c r="J36" s="187"/>
      <c r="N36" s="279"/>
    </row>
    <row r="37" spans="1:26" x14ac:dyDescent="0.25">
      <c r="A37" s="115">
        <f t="shared" si="0"/>
        <v>23</v>
      </c>
      <c r="B37" s="5" t="s">
        <v>139</v>
      </c>
      <c r="C37" s="5"/>
      <c r="D37" s="90">
        <f>8559+286</f>
        <v>8845</v>
      </c>
      <c r="E37" s="72"/>
      <c r="F37" s="106"/>
      <c r="G37" s="218"/>
      <c r="H37" s="156">
        <f>(0.085-H35)*10000*63</f>
        <v>5910.2077633203144</v>
      </c>
      <c r="I37" s="108"/>
      <c r="J37" s="187"/>
    </row>
    <row r="38" spans="1:26" x14ac:dyDescent="0.25">
      <c r="D38" s="187"/>
      <c r="H38" s="187"/>
      <c r="I38" s="187"/>
      <c r="J38" s="187"/>
    </row>
    <row r="40" spans="1:26" x14ac:dyDescent="0.25">
      <c r="A40" s="166">
        <v>1</v>
      </c>
      <c r="B40" s="172" t="s">
        <v>125</v>
      </c>
      <c r="C40" s="197"/>
      <c r="D40" s="197"/>
      <c r="E40" s="197"/>
      <c r="F40" s="197"/>
      <c r="H40" s="197"/>
    </row>
    <row r="41" spans="1:26" x14ac:dyDescent="0.25">
      <c r="A41" s="166"/>
      <c r="B41" s="224" t="s">
        <v>123</v>
      </c>
      <c r="C41" s="197"/>
      <c r="D41" s="197"/>
      <c r="E41" s="197"/>
      <c r="F41" s="124">
        <v>1821</v>
      </c>
      <c r="H41" s="197"/>
    </row>
    <row r="42" spans="1:26" x14ac:dyDescent="0.25">
      <c r="A42" s="166"/>
      <c r="B42" s="224" t="s">
        <v>124</v>
      </c>
      <c r="C42" s="197"/>
      <c r="D42" s="197"/>
      <c r="E42" s="197"/>
      <c r="F42" s="125">
        <f>-F24</f>
        <v>2412</v>
      </c>
      <c r="H42" s="197"/>
    </row>
    <row r="43" spans="1:26" x14ac:dyDescent="0.25">
      <c r="A43" s="166"/>
      <c r="B43" s="172"/>
      <c r="C43" s="197"/>
      <c r="D43" s="197"/>
      <c r="E43" s="197"/>
      <c r="F43" s="287">
        <f>F41+F42</f>
        <v>4233</v>
      </c>
      <c r="H43" s="197"/>
    </row>
    <row r="44" spans="1:26" x14ac:dyDescent="0.25">
      <c r="A44" s="197"/>
      <c r="B44" s="197"/>
      <c r="C44" s="197"/>
      <c r="D44" s="197"/>
      <c r="E44" s="197"/>
      <c r="F44" s="197"/>
      <c r="H44" s="197"/>
    </row>
    <row r="45" spans="1:26" x14ac:dyDescent="0.25">
      <c r="A45" s="166">
        <v>2</v>
      </c>
      <c r="B45" s="73" t="s">
        <v>178</v>
      </c>
      <c r="C45" s="197"/>
      <c r="D45" s="197"/>
      <c r="E45" s="197"/>
      <c r="F45" s="197"/>
      <c r="H45" s="197"/>
    </row>
    <row r="46" spans="1:26" x14ac:dyDescent="0.25">
      <c r="A46" s="77"/>
      <c r="B46" s="229" t="s">
        <v>179</v>
      </c>
      <c r="C46" s="193"/>
      <c r="D46" s="194"/>
      <c r="E46" s="194"/>
      <c r="F46" s="194"/>
      <c r="G46" s="220"/>
      <c r="H46" s="227"/>
      <c r="I46" s="5"/>
    </row>
    <row r="47" spans="1:26" x14ac:dyDescent="0.25">
      <c r="A47" s="77"/>
      <c r="B47" s="73"/>
      <c r="C47" s="204"/>
      <c r="D47" s="124"/>
      <c r="E47" s="179"/>
      <c r="F47" s="124"/>
      <c r="G47" s="228"/>
      <c r="H47" s="124"/>
      <c r="I47" s="186"/>
    </row>
    <row r="48" spans="1:26" ht="15.75" customHeight="1" x14ac:dyDescent="0.25">
      <c r="A48" s="166">
        <v>3</v>
      </c>
      <c r="B48" s="332" t="s">
        <v>155</v>
      </c>
      <c r="C48" s="332"/>
      <c r="D48" s="332"/>
      <c r="E48" s="332"/>
      <c r="F48" s="332"/>
      <c r="G48" s="332"/>
      <c r="H48" s="332"/>
      <c r="I48" s="186"/>
    </row>
    <row r="49" spans="1:9" x14ac:dyDescent="0.25">
      <c r="A49" s="166"/>
      <c r="B49" s="73"/>
      <c r="C49" s="204"/>
      <c r="D49" s="124"/>
      <c r="E49" s="179"/>
      <c r="F49" s="124"/>
      <c r="G49" s="228"/>
      <c r="H49" s="124"/>
      <c r="I49" s="186"/>
    </row>
    <row r="50" spans="1:9" x14ac:dyDescent="0.25">
      <c r="A50" s="5"/>
      <c r="B50" s="5"/>
      <c r="C50" s="5"/>
      <c r="D50" s="195"/>
      <c r="E50" s="195"/>
      <c r="F50" s="195"/>
      <c r="G50" s="222"/>
      <c r="H50" s="195"/>
    </row>
    <row r="51" spans="1:9" ht="15.75" x14ac:dyDescent="0.25">
      <c r="A51" s="5"/>
      <c r="B51" s="15" t="s">
        <v>144</v>
      </c>
      <c r="C51" s="16"/>
      <c r="D51" s="16"/>
      <c r="E51" s="15"/>
      <c r="F51" s="16"/>
      <c r="G51" s="223"/>
      <c r="H51" s="298" t="s">
        <v>169</v>
      </c>
    </row>
    <row r="52" spans="1:9" x14ac:dyDescent="0.25">
      <c r="B52" s="187"/>
      <c r="C52" s="187"/>
      <c r="D52" s="187"/>
      <c r="E52" s="187"/>
      <c r="F52" s="124"/>
    </row>
    <row r="53" spans="1:9" x14ac:dyDescent="0.25">
      <c r="B53" s="187"/>
      <c r="C53" s="187"/>
      <c r="D53" s="187"/>
      <c r="E53" s="187"/>
      <c r="F53" s="187"/>
    </row>
    <row r="54" spans="1:9" x14ac:dyDescent="0.25">
      <c r="B54" s="73"/>
      <c r="C54" s="187"/>
      <c r="D54" s="187"/>
      <c r="E54" s="187"/>
      <c r="F54" s="187"/>
    </row>
    <row r="55" spans="1:9" x14ac:dyDescent="0.25">
      <c r="B55" s="187"/>
      <c r="C55" s="187"/>
      <c r="D55" s="187"/>
      <c r="E55" s="187"/>
      <c r="F55" s="187"/>
    </row>
    <row r="56" spans="1:9" x14ac:dyDescent="0.25">
      <c r="B56" s="187"/>
      <c r="C56" s="187"/>
      <c r="D56" s="187"/>
      <c r="E56" s="187"/>
      <c r="F56" s="187"/>
    </row>
  </sheetData>
  <mergeCells count="6">
    <mergeCell ref="B48:H48"/>
    <mergeCell ref="B4:I4"/>
    <mergeCell ref="B6:I6"/>
    <mergeCell ref="B8:I8"/>
    <mergeCell ref="B9:I9"/>
    <mergeCell ref="B7:I7"/>
  </mergeCells>
  <printOptions horizontalCentered="1"/>
  <pageMargins left="0.7" right="0.7" top="0.75" bottom="0.75" header="0.3" footer="0.3"/>
  <pageSetup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69A8-E92B-472F-9D6C-83090CAC4A1B}">
  <sheetPr>
    <pageSetUpPr fitToPage="1"/>
  </sheetPr>
  <dimension ref="A1:H52"/>
  <sheetViews>
    <sheetView topLeftCell="A32" zoomScale="80" zoomScaleNormal="80" workbookViewId="0">
      <selection activeCell="B52" sqref="B52"/>
    </sheetView>
  </sheetViews>
  <sheetFormatPr defaultRowHeight="15" x14ac:dyDescent="0.25"/>
  <cols>
    <col min="1" max="1" width="4.5703125" customWidth="1"/>
    <col min="2" max="2" width="51.5703125" customWidth="1"/>
    <col min="3" max="3" width="14.42578125" customWidth="1"/>
    <col min="4" max="4" width="3" customWidth="1"/>
    <col min="5" max="5" width="14.42578125" customWidth="1"/>
    <col min="6" max="6" width="4.5703125" style="259" customWidth="1"/>
    <col min="7" max="7" width="13.28515625" customWidth="1"/>
    <col min="10" max="10" width="14" customWidth="1"/>
    <col min="11" max="11" width="12.42578125" customWidth="1"/>
  </cols>
  <sheetData>
    <row r="1" spans="1:8" ht="18.75" x14ac:dyDescent="0.3">
      <c r="B1" s="146"/>
      <c r="C1" s="80"/>
      <c r="D1" s="105"/>
      <c r="E1" s="80"/>
      <c r="F1" s="249"/>
      <c r="G1" s="276" t="s">
        <v>183</v>
      </c>
    </row>
    <row r="2" spans="1:8" ht="18.75" x14ac:dyDescent="0.3">
      <c r="B2" s="81"/>
      <c r="C2" s="82"/>
      <c r="D2" s="99"/>
      <c r="E2" s="82"/>
      <c r="F2" s="250"/>
      <c r="G2" s="82"/>
    </row>
    <row r="3" spans="1:8" ht="18.75" x14ac:dyDescent="0.3">
      <c r="B3" s="81"/>
      <c r="C3" s="82"/>
      <c r="D3" s="99"/>
      <c r="E3" s="82"/>
      <c r="F3" s="250"/>
      <c r="G3" s="82"/>
    </row>
    <row r="4" spans="1:8" ht="15.75" x14ac:dyDescent="0.25">
      <c r="A4" s="83"/>
      <c r="B4" s="327" t="s">
        <v>0</v>
      </c>
      <c r="C4" s="327"/>
      <c r="D4" s="327"/>
      <c r="E4" s="327"/>
      <c r="F4" s="327"/>
      <c r="G4" s="327"/>
    </row>
    <row r="5" spans="1:8" x14ac:dyDescent="0.25">
      <c r="A5" s="83"/>
      <c r="B5" s="84"/>
      <c r="C5" s="84"/>
      <c r="D5" s="84"/>
      <c r="E5" s="84"/>
      <c r="F5" s="251"/>
      <c r="G5" s="84"/>
    </row>
    <row r="6" spans="1:8" ht="15.75" x14ac:dyDescent="0.25">
      <c r="A6" s="83"/>
      <c r="B6" s="327" t="s">
        <v>118</v>
      </c>
      <c r="C6" s="327"/>
      <c r="D6" s="327"/>
      <c r="E6" s="327"/>
      <c r="F6" s="327"/>
      <c r="G6" s="327"/>
    </row>
    <row r="7" spans="1:8" ht="15.75" x14ac:dyDescent="0.25">
      <c r="A7" s="83"/>
      <c r="B7" s="327" t="s">
        <v>119</v>
      </c>
      <c r="C7" s="327"/>
      <c r="D7" s="327"/>
      <c r="E7" s="327"/>
      <c r="F7" s="327"/>
      <c r="G7" s="327"/>
    </row>
    <row r="8" spans="1:8" ht="15.75" x14ac:dyDescent="0.25">
      <c r="A8" s="83"/>
      <c r="B8" s="327" t="s">
        <v>141</v>
      </c>
      <c r="C8" s="327"/>
      <c r="D8" s="327"/>
      <c r="E8" s="327"/>
      <c r="F8" s="327"/>
      <c r="G8" s="327"/>
    </row>
    <row r="9" spans="1:8" ht="15.75" x14ac:dyDescent="0.25">
      <c r="A9" s="83"/>
      <c r="B9" s="327" t="s">
        <v>1</v>
      </c>
      <c r="C9" s="327"/>
      <c r="D9" s="327"/>
      <c r="E9" s="327"/>
      <c r="F9" s="327"/>
      <c r="G9" s="327"/>
    </row>
    <row r="10" spans="1:8" ht="15.75" x14ac:dyDescent="0.25">
      <c r="A10" s="83"/>
      <c r="B10" s="122"/>
      <c r="C10" s="126"/>
      <c r="D10" s="121"/>
      <c r="E10" s="122"/>
      <c r="F10" s="252"/>
      <c r="G10" s="122"/>
    </row>
    <row r="11" spans="1:8" ht="15.75" x14ac:dyDescent="0.25">
      <c r="A11" s="83"/>
      <c r="B11" s="122"/>
      <c r="C11" s="122" t="s">
        <v>79</v>
      </c>
      <c r="D11" s="122"/>
      <c r="E11" s="203" t="s">
        <v>122</v>
      </c>
      <c r="F11" s="252"/>
      <c r="G11" s="121" t="s">
        <v>79</v>
      </c>
    </row>
    <row r="12" spans="1:8" ht="15.75" x14ac:dyDescent="0.25">
      <c r="A12" s="83"/>
      <c r="B12" s="122"/>
      <c r="C12" s="122" t="s">
        <v>80</v>
      </c>
      <c r="D12" s="122"/>
      <c r="E12" s="203">
        <v>2024</v>
      </c>
      <c r="F12" s="252"/>
      <c r="G12" s="121" t="s">
        <v>81</v>
      </c>
    </row>
    <row r="13" spans="1:8" ht="15.75" x14ac:dyDescent="0.25">
      <c r="A13" s="5"/>
      <c r="B13" s="84"/>
      <c r="C13" s="85" t="s">
        <v>82</v>
      </c>
      <c r="D13" s="122"/>
      <c r="E13" s="123" t="s">
        <v>67</v>
      </c>
      <c r="F13" s="252"/>
      <c r="G13" s="123" t="s">
        <v>67</v>
      </c>
    </row>
    <row r="14" spans="1:8" x14ac:dyDescent="0.25">
      <c r="A14" s="5"/>
      <c r="B14" s="86"/>
      <c r="C14" s="87"/>
      <c r="D14" s="87"/>
      <c r="E14" s="87"/>
      <c r="F14" s="253"/>
      <c r="G14" s="87"/>
    </row>
    <row r="15" spans="1:8" x14ac:dyDescent="0.25">
      <c r="A15" s="115">
        <v>1</v>
      </c>
      <c r="B15" s="71" t="s">
        <v>73</v>
      </c>
      <c r="C15" s="90">
        <v>1334567</v>
      </c>
      <c r="D15" s="117"/>
      <c r="E15" s="106">
        <f>G15-C15</f>
        <v>0</v>
      </c>
      <c r="F15" s="254"/>
      <c r="G15" s="90">
        <v>1334567</v>
      </c>
      <c r="H15" s="283"/>
    </row>
    <row r="16" spans="1:8" x14ac:dyDescent="0.25">
      <c r="A16" s="115">
        <f>A15+1</f>
        <v>2</v>
      </c>
      <c r="B16" s="71"/>
      <c r="C16" s="90"/>
      <c r="D16" s="90"/>
      <c r="E16" s="90"/>
      <c r="F16" s="255"/>
      <c r="G16" s="90"/>
      <c r="H16" s="283"/>
    </row>
    <row r="17" spans="1:8" x14ac:dyDescent="0.25">
      <c r="A17" s="115">
        <f t="shared" ref="A17:A45" si="0">A16+1</f>
        <v>3</v>
      </c>
      <c r="B17" s="89" t="s">
        <v>12</v>
      </c>
      <c r="C17" s="90"/>
      <c r="D17" s="90"/>
      <c r="E17" s="90"/>
      <c r="F17" s="255"/>
      <c r="G17" s="90"/>
      <c r="H17" s="283"/>
    </row>
    <row r="18" spans="1:8" x14ac:dyDescent="0.25">
      <c r="A18" s="115">
        <f t="shared" si="0"/>
        <v>4</v>
      </c>
      <c r="B18" s="273" t="s">
        <v>13</v>
      </c>
      <c r="C18" s="90">
        <v>104719</v>
      </c>
      <c r="D18" s="90"/>
      <c r="E18" s="90">
        <f>G18-C18</f>
        <v>0</v>
      </c>
      <c r="F18" s="255"/>
      <c r="G18" s="90">
        <v>104719</v>
      </c>
      <c r="H18" s="283"/>
    </row>
    <row r="19" spans="1:8" x14ac:dyDescent="0.25">
      <c r="A19" s="115">
        <f t="shared" si="0"/>
        <v>5</v>
      </c>
      <c r="B19" s="273" t="s">
        <v>14</v>
      </c>
      <c r="C19" s="90">
        <v>90</v>
      </c>
      <c r="D19" s="90"/>
      <c r="E19" s="90">
        <f>G19-C19</f>
        <v>0</v>
      </c>
      <c r="F19" s="255"/>
      <c r="G19" s="90">
        <v>90</v>
      </c>
      <c r="H19" s="283"/>
    </row>
    <row r="20" spans="1:8" x14ac:dyDescent="0.25">
      <c r="A20" s="115">
        <f t="shared" si="0"/>
        <v>6</v>
      </c>
      <c r="B20" s="273" t="s">
        <v>48</v>
      </c>
      <c r="C20" s="90">
        <v>997</v>
      </c>
      <c r="D20" s="90"/>
      <c r="E20" s="90">
        <f t="shared" ref="E20:E27" si="1">G20-C20</f>
        <v>0</v>
      </c>
      <c r="F20" s="255"/>
      <c r="G20" s="90">
        <v>997</v>
      </c>
      <c r="H20" s="283"/>
    </row>
    <row r="21" spans="1:8" x14ac:dyDescent="0.25">
      <c r="A21" s="115">
        <f t="shared" si="0"/>
        <v>7</v>
      </c>
      <c r="B21" s="273" t="s">
        <v>47</v>
      </c>
      <c r="C21" s="90">
        <v>115</v>
      </c>
      <c r="D21" s="90"/>
      <c r="E21" s="90">
        <f t="shared" si="1"/>
        <v>0</v>
      </c>
      <c r="F21" s="255"/>
      <c r="G21" s="90">
        <v>115</v>
      </c>
      <c r="H21" s="283"/>
    </row>
    <row r="22" spans="1:8" ht="18" x14ac:dyDescent="0.25">
      <c r="A22" s="115">
        <f t="shared" si="0"/>
        <v>8</v>
      </c>
      <c r="B22" s="273" t="s">
        <v>126</v>
      </c>
      <c r="C22" s="90">
        <v>0</v>
      </c>
      <c r="D22" s="90"/>
      <c r="E22" s="90">
        <f t="shared" si="1"/>
        <v>844</v>
      </c>
      <c r="F22" s="232" t="s">
        <v>4</v>
      </c>
      <c r="G22" s="90">
        <v>844</v>
      </c>
      <c r="H22" s="283"/>
    </row>
    <row r="23" spans="1:8" ht="18" x14ac:dyDescent="0.25">
      <c r="A23" s="115">
        <f t="shared" si="0"/>
        <v>9</v>
      </c>
      <c r="B23" s="273" t="s">
        <v>15</v>
      </c>
      <c r="C23" s="90">
        <v>21473</v>
      </c>
      <c r="D23" s="90"/>
      <c r="E23" s="90">
        <f t="shared" si="1"/>
        <v>0</v>
      </c>
      <c r="F23" s="256"/>
      <c r="G23" s="90">
        <v>21473</v>
      </c>
      <c r="H23" s="283"/>
    </row>
    <row r="24" spans="1:8" ht="18" x14ac:dyDescent="0.25">
      <c r="A24" s="115">
        <f t="shared" si="0"/>
        <v>10</v>
      </c>
      <c r="B24" s="273" t="s">
        <v>66</v>
      </c>
      <c r="C24" s="90">
        <v>513</v>
      </c>
      <c r="D24" s="90"/>
      <c r="E24" s="90">
        <f t="shared" si="1"/>
        <v>0</v>
      </c>
      <c r="F24" s="256"/>
      <c r="G24" s="90">
        <v>513</v>
      </c>
      <c r="H24" s="283"/>
    </row>
    <row r="25" spans="1:8" ht="18" x14ac:dyDescent="0.25">
      <c r="A25" s="115">
        <f t="shared" si="0"/>
        <v>11</v>
      </c>
      <c r="B25" s="273" t="s">
        <v>16</v>
      </c>
      <c r="C25" s="90">
        <v>1421</v>
      </c>
      <c r="D25" s="90"/>
      <c r="E25" s="90">
        <f t="shared" si="1"/>
        <v>0</v>
      </c>
      <c r="F25" s="256"/>
      <c r="G25" s="90">
        <v>1421</v>
      </c>
      <c r="H25" s="283"/>
    </row>
    <row r="26" spans="1:8" ht="18" x14ac:dyDescent="0.25">
      <c r="A26" s="115">
        <f t="shared" si="0"/>
        <v>12</v>
      </c>
      <c r="B26" s="273" t="s">
        <v>18</v>
      </c>
      <c r="C26" s="90">
        <v>1198</v>
      </c>
      <c r="D26" s="90"/>
      <c r="E26" s="90">
        <f t="shared" si="1"/>
        <v>0</v>
      </c>
      <c r="F26" s="256"/>
      <c r="G26" s="90">
        <v>1198</v>
      </c>
      <c r="H26" s="283"/>
    </row>
    <row r="27" spans="1:8" ht="18" x14ac:dyDescent="0.25">
      <c r="A27" s="115">
        <f t="shared" si="0"/>
        <v>13</v>
      </c>
      <c r="B27" s="273" t="s">
        <v>83</v>
      </c>
      <c r="C27" s="90">
        <v>350</v>
      </c>
      <c r="D27" s="90"/>
      <c r="E27" s="90">
        <f t="shared" si="1"/>
        <v>0</v>
      </c>
      <c r="F27" s="256"/>
      <c r="G27" s="90">
        <v>350</v>
      </c>
      <c r="H27" s="283"/>
    </row>
    <row r="28" spans="1:8" ht="18" x14ac:dyDescent="0.25">
      <c r="A28" s="115">
        <f t="shared" si="0"/>
        <v>14</v>
      </c>
      <c r="B28" s="5"/>
      <c r="C28" s="275">
        <f>SUM(C18:C27)</f>
        <v>130876</v>
      </c>
      <c r="D28" s="90"/>
      <c r="E28" s="275">
        <f>SUM(E18:E25)</f>
        <v>844</v>
      </c>
      <c r="F28" s="256"/>
      <c r="G28" s="275">
        <f>SUM(G18:G27)</f>
        <v>131720</v>
      </c>
      <c r="H28" s="283"/>
    </row>
    <row r="29" spans="1:8" ht="18" x14ac:dyDescent="0.25">
      <c r="A29" s="115">
        <f t="shared" si="0"/>
        <v>15</v>
      </c>
      <c r="B29" s="71"/>
      <c r="C29" s="90"/>
      <c r="D29" s="90"/>
      <c r="E29" s="90"/>
      <c r="F29" s="256"/>
      <c r="G29" s="90"/>
    </row>
    <row r="30" spans="1:8" ht="18" x14ac:dyDescent="0.25">
      <c r="A30" s="115">
        <f t="shared" si="0"/>
        <v>16</v>
      </c>
      <c r="B30" s="89" t="s">
        <v>17</v>
      </c>
      <c r="C30" s="90"/>
      <c r="D30" s="90"/>
      <c r="E30" s="90"/>
      <c r="F30" s="256"/>
      <c r="G30" s="90"/>
    </row>
    <row r="31" spans="1:8" ht="18" x14ac:dyDescent="0.25">
      <c r="A31" s="115">
        <f t="shared" si="0"/>
        <v>17</v>
      </c>
      <c r="B31" s="273" t="s">
        <v>103</v>
      </c>
      <c r="C31" s="90">
        <v>85517</v>
      </c>
      <c r="D31" s="90"/>
      <c r="E31" s="90">
        <f t="shared" ref="E31:E36" si="2">G31-C31</f>
        <v>0</v>
      </c>
      <c r="F31" s="256"/>
      <c r="G31" s="90">
        <v>85517</v>
      </c>
      <c r="H31" s="283"/>
    </row>
    <row r="32" spans="1:8" ht="18" x14ac:dyDescent="0.25">
      <c r="A32" s="115">
        <f t="shared" si="0"/>
        <v>18</v>
      </c>
      <c r="B32" s="273" t="s">
        <v>19</v>
      </c>
      <c r="C32" s="90">
        <v>1270</v>
      </c>
      <c r="D32" s="90"/>
      <c r="E32" s="90">
        <f t="shared" si="2"/>
        <v>0</v>
      </c>
      <c r="F32" s="256"/>
      <c r="G32" s="90">
        <v>1270</v>
      </c>
      <c r="H32" s="283"/>
    </row>
    <row r="33" spans="1:8" ht="18" x14ac:dyDescent="0.25">
      <c r="A33" s="115">
        <f t="shared" si="0"/>
        <v>19</v>
      </c>
      <c r="B33" s="273" t="s">
        <v>20</v>
      </c>
      <c r="C33" s="90">
        <v>5535</v>
      </c>
      <c r="D33" s="90"/>
      <c r="E33" s="90">
        <f t="shared" si="2"/>
        <v>0</v>
      </c>
      <c r="F33" s="256"/>
      <c r="G33" s="90">
        <v>5535</v>
      </c>
      <c r="H33" s="283"/>
    </row>
    <row r="34" spans="1:8" ht="18" x14ac:dyDescent="0.25">
      <c r="A34" s="115">
        <f t="shared" si="0"/>
        <v>20</v>
      </c>
      <c r="B34" s="273" t="s">
        <v>21</v>
      </c>
      <c r="C34" s="90">
        <v>33177</v>
      </c>
      <c r="D34" s="90"/>
      <c r="E34" s="90">
        <f t="shared" si="2"/>
        <v>0</v>
      </c>
      <c r="F34" s="256"/>
      <c r="G34" s="90">
        <v>33177</v>
      </c>
      <c r="H34" s="283"/>
    </row>
    <row r="35" spans="1:8" ht="18" x14ac:dyDescent="0.25">
      <c r="A35" s="115">
        <f t="shared" si="0"/>
        <v>21</v>
      </c>
      <c r="B35" s="273" t="s">
        <v>65</v>
      </c>
      <c r="C35" s="90">
        <v>3566</v>
      </c>
      <c r="D35" s="90"/>
      <c r="E35" s="90">
        <f t="shared" si="2"/>
        <v>0</v>
      </c>
      <c r="F35" s="256"/>
      <c r="G35" s="90">
        <v>3566</v>
      </c>
      <c r="H35" s="283"/>
    </row>
    <row r="36" spans="1:8" ht="18" x14ac:dyDescent="0.25">
      <c r="A36" s="115">
        <f t="shared" si="0"/>
        <v>22</v>
      </c>
      <c r="B36" s="273" t="s">
        <v>137</v>
      </c>
      <c r="C36" s="90">
        <v>283</v>
      </c>
      <c r="D36" s="90"/>
      <c r="E36" s="90">
        <f t="shared" si="2"/>
        <v>0</v>
      </c>
      <c r="F36" s="256"/>
      <c r="G36" s="90">
        <v>283</v>
      </c>
      <c r="H36" s="283"/>
    </row>
    <row r="37" spans="1:8" ht="18" x14ac:dyDescent="0.25">
      <c r="A37" s="115">
        <f t="shared" si="0"/>
        <v>23</v>
      </c>
      <c r="B37" s="71"/>
      <c r="C37" s="275">
        <f>SUM(C31:C36)</f>
        <v>129348</v>
      </c>
      <c r="D37" s="90"/>
      <c r="E37" s="275">
        <f>SUM(E31:E36)</f>
        <v>0</v>
      </c>
      <c r="F37" s="256"/>
      <c r="G37" s="275">
        <f>SUM(G31:G36)</f>
        <v>129348</v>
      </c>
      <c r="H37" s="283"/>
    </row>
    <row r="38" spans="1:8" ht="18" x14ac:dyDescent="0.25">
      <c r="A38" s="115">
        <f t="shared" si="0"/>
        <v>24</v>
      </c>
      <c r="B38" s="72"/>
      <c r="C38" s="90"/>
      <c r="D38" s="118"/>
      <c r="E38" s="90"/>
      <c r="F38" s="256"/>
      <c r="G38" s="90"/>
      <c r="H38" s="283"/>
    </row>
    <row r="39" spans="1:8" ht="18" x14ac:dyDescent="0.25">
      <c r="A39" s="115">
        <f t="shared" si="0"/>
        <v>25</v>
      </c>
      <c r="B39" s="274" t="s">
        <v>24</v>
      </c>
      <c r="C39" s="90">
        <f>C15+C28-C37</f>
        <v>1336095</v>
      </c>
      <c r="D39" s="72"/>
      <c r="E39" s="90">
        <f>G39-C39</f>
        <v>844</v>
      </c>
      <c r="F39" s="256"/>
      <c r="G39" s="90">
        <f>G15+G28-G37</f>
        <v>1336939</v>
      </c>
      <c r="H39" s="283"/>
    </row>
    <row r="40" spans="1:8" ht="18" x14ac:dyDescent="0.25">
      <c r="A40" s="115">
        <f t="shared" si="0"/>
        <v>26</v>
      </c>
      <c r="B40" s="72"/>
      <c r="C40" s="90"/>
      <c r="D40" s="188"/>
      <c r="E40" s="90"/>
      <c r="F40" s="256"/>
      <c r="G40" s="90"/>
    </row>
    <row r="41" spans="1:8" ht="18" x14ac:dyDescent="0.25">
      <c r="A41" s="115">
        <f t="shared" si="0"/>
        <v>27</v>
      </c>
      <c r="B41" s="72" t="s">
        <v>27</v>
      </c>
      <c r="C41" s="90">
        <v>7684</v>
      </c>
      <c r="D41" s="188"/>
      <c r="E41" s="90">
        <f t="shared" ref="E41" si="3">G41-C41</f>
        <v>8</v>
      </c>
      <c r="F41" s="256" t="s">
        <v>6</v>
      </c>
      <c r="G41" s="90">
        <v>7692</v>
      </c>
    </row>
    <row r="42" spans="1:8" x14ac:dyDescent="0.25">
      <c r="A42" s="115">
        <f t="shared" si="0"/>
        <v>28</v>
      </c>
      <c r="B42" s="72"/>
      <c r="C42" s="90"/>
      <c r="D42" s="72"/>
      <c r="E42" s="90"/>
      <c r="F42" s="257"/>
      <c r="G42" s="90"/>
    </row>
    <row r="43" spans="1:8" x14ac:dyDescent="0.25">
      <c r="A43" s="115">
        <f t="shared" si="0"/>
        <v>29</v>
      </c>
      <c r="B43" s="72" t="s">
        <v>74</v>
      </c>
      <c r="C43" s="93">
        <v>13905</v>
      </c>
      <c r="D43" s="72"/>
      <c r="E43" s="93">
        <f t="shared" ref="E43" si="4">G43-C43</f>
        <v>0</v>
      </c>
      <c r="F43" s="257"/>
      <c r="G43" s="93">
        <v>13905</v>
      </c>
    </row>
    <row r="44" spans="1:8" x14ac:dyDescent="0.25">
      <c r="A44" s="115">
        <f t="shared" si="0"/>
        <v>30</v>
      </c>
      <c r="B44" s="72"/>
      <c r="C44" s="90"/>
      <c r="D44" s="72"/>
      <c r="E44" s="90"/>
      <c r="F44" s="257"/>
      <c r="G44" s="90"/>
    </row>
    <row r="45" spans="1:8" ht="15.75" thickBot="1" x14ac:dyDescent="0.3">
      <c r="A45" s="115">
        <f t="shared" si="0"/>
        <v>31</v>
      </c>
      <c r="B45" s="274" t="s">
        <v>28</v>
      </c>
      <c r="C45" s="95">
        <f>SUM(C39:C44)</f>
        <v>1357684</v>
      </c>
      <c r="D45" s="72"/>
      <c r="E45" s="95">
        <f>SUM(E39:E44)</f>
        <v>852</v>
      </c>
      <c r="F45" s="257"/>
      <c r="G45" s="95">
        <f>SUM(G39:G44)</f>
        <v>1358536</v>
      </c>
    </row>
    <row r="46" spans="1:8" x14ac:dyDescent="0.25">
      <c r="A46" s="88"/>
      <c r="B46" s="71"/>
      <c r="C46" s="145"/>
      <c r="D46" s="72"/>
      <c r="E46" s="90"/>
      <c r="F46" s="257"/>
      <c r="G46" s="90"/>
    </row>
    <row r="47" spans="1:8" x14ac:dyDescent="0.25">
      <c r="C47" s="90"/>
      <c r="D47" s="72"/>
      <c r="E47" s="90"/>
      <c r="F47" s="257"/>
      <c r="G47" s="90"/>
    </row>
    <row r="48" spans="1:8" x14ac:dyDescent="0.25">
      <c r="A48" s="196">
        <v>1</v>
      </c>
      <c r="B48" s="77" t="s">
        <v>112</v>
      </c>
      <c r="C48" s="90"/>
      <c r="D48" s="72"/>
      <c r="E48" s="90"/>
      <c r="F48" s="257"/>
      <c r="G48" s="90"/>
    </row>
    <row r="49" spans="1:7" x14ac:dyDescent="0.25">
      <c r="A49" s="196">
        <v>2</v>
      </c>
      <c r="B49" s="77" t="s">
        <v>156</v>
      </c>
      <c r="C49" s="169"/>
      <c r="D49" s="172"/>
      <c r="E49" s="169"/>
      <c r="F49" s="229"/>
      <c r="G49" s="169"/>
    </row>
    <row r="50" spans="1:7" ht="20.100000000000001" customHeight="1" x14ac:dyDescent="0.25">
      <c r="A50" s="196">
        <v>3</v>
      </c>
      <c r="B50" s="77" t="s">
        <v>164</v>
      </c>
      <c r="C50" s="169"/>
      <c r="D50" s="172"/>
      <c r="E50" s="169"/>
      <c r="F50" s="229"/>
      <c r="G50" s="169"/>
    </row>
    <row r="51" spans="1:7" x14ac:dyDescent="0.25">
      <c r="A51" s="88"/>
      <c r="B51" s="71"/>
      <c r="C51" s="90"/>
      <c r="D51" s="72"/>
      <c r="E51" s="90"/>
      <c r="F51" s="257"/>
      <c r="G51" s="90"/>
    </row>
    <row r="52" spans="1:7" ht="18.75" x14ac:dyDescent="0.3">
      <c r="A52" s="88"/>
      <c r="B52" s="15" t="s">
        <v>144</v>
      </c>
      <c r="C52" s="97"/>
      <c r="D52" s="116"/>
      <c r="E52" s="97"/>
      <c r="F52" s="258"/>
      <c r="G52" s="17" t="s">
        <v>170</v>
      </c>
    </row>
  </sheetData>
  <mergeCells count="5">
    <mergeCell ref="B4:G4"/>
    <mergeCell ref="B7:G7"/>
    <mergeCell ref="B8:G8"/>
    <mergeCell ref="B9:G9"/>
    <mergeCell ref="B6:G6"/>
  </mergeCells>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D9F6D-B95A-40A0-88E4-4F07D7E54AFF}">
  <sheetPr>
    <pageSetUpPr fitToPage="1"/>
  </sheetPr>
  <dimension ref="A1:J47"/>
  <sheetViews>
    <sheetView topLeftCell="A29" zoomScaleNormal="100" workbookViewId="0">
      <selection activeCell="B47" sqref="B47"/>
    </sheetView>
  </sheetViews>
  <sheetFormatPr defaultRowHeight="15" x14ac:dyDescent="0.25"/>
  <cols>
    <col min="1" max="1" width="4.85546875" customWidth="1"/>
    <col min="2" max="2" width="39.140625" customWidth="1"/>
    <col min="3" max="3" width="14" customWidth="1"/>
    <col min="4" max="4" width="3.42578125" customWidth="1"/>
    <col min="5" max="5" width="11.140625" customWidth="1"/>
    <col min="6" max="6" width="3.42578125" customWidth="1"/>
    <col min="7" max="7" width="13.85546875" customWidth="1"/>
    <col min="10" max="10" width="13.28515625" bestFit="1" customWidth="1"/>
  </cols>
  <sheetData>
    <row r="1" spans="1:7" ht="18.75" x14ac:dyDescent="0.3">
      <c r="B1" s="146"/>
      <c r="C1" s="80"/>
      <c r="D1" s="105"/>
      <c r="E1" s="80"/>
      <c r="F1" s="105"/>
      <c r="G1" s="276" t="s">
        <v>183</v>
      </c>
    </row>
    <row r="2" spans="1:7" ht="18.75" x14ac:dyDescent="0.3">
      <c r="B2" s="81"/>
      <c r="C2" s="82"/>
      <c r="D2" s="99"/>
      <c r="E2" s="82"/>
      <c r="F2" s="99"/>
      <c r="G2" s="82"/>
    </row>
    <row r="3" spans="1:7" ht="18.75" x14ac:dyDescent="0.3">
      <c r="B3" s="81"/>
      <c r="C3" s="82"/>
      <c r="D3" s="99"/>
      <c r="E3" s="82"/>
      <c r="F3" s="99"/>
      <c r="G3" s="82"/>
    </row>
    <row r="4" spans="1:7" ht="15.75" x14ac:dyDescent="0.25">
      <c r="A4" s="83"/>
      <c r="B4" s="327" t="s">
        <v>0</v>
      </c>
      <c r="C4" s="327"/>
      <c r="D4" s="327"/>
      <c r="E4" s="327"/>
      <c r="F4" s="327"/>
      <c r="G4" s="327"/>
    </row>
    <row r="5" spans="1:7" x14ac:dyDescent="0.25">
      <c r="A5" s="83"/>
      <c r="B5" s="84"/>
      <c r="C5" s="84"/>
      <c r="D5" s="84"/>
      <c r="E5" s="84"/>
      <c r="F5" s="84"/>
      <c r="G5" s="84"/>
    </row>
    <row r="6" spans="1:7" ht="15.75" x14ac:dyDescent="0.25">
      <c r="A6" s="83"/>
      <c r="B6" s="327" t="s">
        <v>118</v>
      </c>
      <c r="C6" s="327"/>
      <c r="D6" s="327"/>
      <c r="E6" s="327"/>
      <c r="F6" s="327"/>
      <c r="G6" s="327"/>
    </row>
    <row r="7" spans="1:7" ht="15.75" x14ac:dyDescent="0.25">
      <c r="A7" s="83"/>
      <c r="B7" s="327" t="s">
        <v>42</v>
      </c>
      <c r="C7" s="327"/>
      <c r="D7" s="327"/>
      <c r="E7" s="327"/>
      <c r="F7" s="327"/>
      <c r="G7" s="327"/>
    </row>
    <row r="8" spans="1:7" ht="15.75" x14ac:dyDescent="0.25">
      <c r="A8" s="83"/>
      <c r="B8" s="327" t="s">
        <v>141</v>
      </c>
      <c r="C8" s="327"/>
      <c r="D8" s="327"/>
      <c r="E8" s="327"/>
      <c r="F8" s="327"/>
      <c r="G8" s="327"/>
    </row>
    <row r="9" spans="1:7" ht="15.75" x14ac:dyDescent="0.25">
      <c r="A9" s="83"/>
      <c r="B9" s="327" t="s">
        <v>1</v>
      </c>
      <c r="C9" s="327"/>
      <c r="D9" s="327"/>
      <c r="E9" s="327"/>
      <c r="F9" s="327"/>
      <c r="G9" s="327"/>
    </row>
    <row r="10" spans="1:7" ht="15.75" x14ac:dyDescent="0.25">
      <c r="A10" s="83"/>
      <c r="B10" s="122"/>
      <c r="C10" s="122"/>
      <c r="D10" s="122"/>
      <c r="E10" s="122"/>
      <c r="F10" s="122"/>
      <c r="G10" s="122"/>
    </row>
    <row r="11" spans="1:7" ht="15.75" x14ac:dyDescent="0.25">
      <c r="A11" s="83"/>
      <c r="B11" s="122"/>
      <c r="C11" s="122" t="s">
        <v>79</v>
      </c>
      <c r="D11" s="122"/>
      <c r="E11" s="203" t="s">
        <v>122</v>
      </c>
      <c r="F11" s="122"/>
      <c r="G11" s="121" t="s">
        <v>79</v>
      </c>
    </row>
    <row r="12" spans="1:7" ht="15.75" x14ac:dyDescent="0.25">
      <c r="A12" s="83"/>
      <c r="B12" s="122"/>
      <c r="C12" s="122" t="s">
        <v>80</v>
      </c>
      <c r="D12" s="122"/>
      <c r="E12" s="203">
        <v>2024</v>
      </c>
      <c r="F12" s="122"/>
      <c r="G12" s="121" t="s">
        <v>81</v>
      </c>
    </row>
    <row r="13" spans="1:7" ht="15.75" x14ac:dyDescent="0.25">
      <c r="A13" s="5"/>
      <c r="B13" s="84"/>
      <c r="C13" s="85" t="s">
        <v>82</v>
      </c>
      <c r="D13" s="122"/>
      <c r="E13" s="123" t="s">
        <v>67</v>
      </c>
      <c r="F13" s="122"/>
      <c r="G13" s="123" t="s">
        <v>67</v>
      </c>
    </row>
    <row r="14" spans="1:7" x14ac:dyDescent="0.25">
      <c r="A14" s="5"/>
      <c r="B14" s="86"/>
      <c r="C14" s="87"/>
      <c r="D14" s="87"/>
      <c r="E14" s="87"/>
      <c r="F14" s="87"/>
      <c r="G14" s="87"/>
    </row>
    <row r="15" spans="1:7" x14ac:dyDescent="0.25">
      <c r="A15" s="115">
        <v>1</v>
      </c>
      <c r="B15" s="71" t="s">
        <v>75</v>
      </c>
      <c r="C15" s="109">
        <f>'Appendix D-1'!D32</f>
        <v>42653</v>
      </c>
      <c r="D15" s="107"/>
      <c r="E15" s="109">
        <f>G15-C15</f>
        <v>3000</v>
      </c>
      <c r="F15" s="107"/>
      <c r="G15" s="109">
        <f>'Appendix D-1'!H32</f>
        <v>45653</v>
      </c>
    </row>
    <row r="16" spans="1:7" x14ac:dyDescent="0.25">
      <c r="A16" s="115">
        <f>A15+1</f>
        <v>2</v>
      </c>
      <c r="B16" s="71" t="s">
        <v>72</v>
      </c>
      <c r="C16" s="106">
        <f>SUM(C15:C15)</f>
        <v>42653</v>
      </c>
      <c r="D16" s="107"/>
      <c r="E16" s="106">
        <f>SUM(E15:E15)</f>
        <v>3000</v>
      </c>
      <c r="F16" s="107"/>
      <c r="G16" s="106">
        <f>SUM(G15:G15)</f>
        <v>45653</v>
      </c>
    </row>
    <row r="17" spans="1:10" x14ac:dyDescent="0.25">
      <c r="A17" s="115">
        <f t="shared" ref="A17:A29" si="0">A16+1</f>
        <v>3</v>
      </c>
      <c r="B17" s="71"/>
      <c r="C17" s="106"/>
      <c r="D17" s="106"/>
      <c r="E17" s="106"/>
      <c r="F17" s="106"/>
      <c r="G17" s="106"/>
    </row>
    <row r="18" spans="1:10" ht="18" x14ac:dyDescent="0.25">
      <c r="A18" s="115">
        <f t="shared" si="0"/>
        <v>4</v>
      </c>
      <c r="B18" s="71" t="s">
        <v>180</v>
      </c>
      <c r="C18" s="106"/>
      <c r="D18" s="106"/>
      <c r="E18" s="106"/>
      <c r="F18" s="106"/>
      <c r="G18" s="106"/>
    </row>
    <row r="19" spans="1:10" x14ac:dyDescent="0.25">
      <c r="A19" s="115">
        <f t="shared" si="0"/>
        <v>5</v>
      </c>
      <c r="B19" s="71" t="s">
        <v>76</v>
      </c>
      <c r="C19" s="106">
        <v>39053</v>
      </c>
      <c r="D19" s="106"/>
      <c r="E19" s="106">
        <f>G19-C19</f>
        <v>0</v>
      </c>
      <c r="F19" s="106"/>
      <c r="G19" s="106">
        <v>39053</v>
      </c>
    </row>
    <row r="20" spans="1:10" x14ac:dyDescent="0.25">
      <c r="A20" s="115">
        <f t="shared" si="0"/>
        <v>6</v>
      </c>
      <c r="B20" s="71" t="s">
        <v>39</v>
      </c>
      <c r="C20" s="106">
        <v>3635</v>
      </c>
      <c r="D20" s="106"/>
      <c r="E20" s="106">
        <f t="shared" ref="E20:E22" si="1">G20-C20</f>
        <v>-22</v>
      </c>
      <c r="F20" s="106"/>
      <c r="G20" s="106">
        <v>3613</v>
      </c>
      <c r="H20" s="283"/>
      <c r="I20" s="283"/>
    </row>
    <row r="21" spans="1:10" x14ac:dyDescent="0.25">
      <c r="A21" s="115">
        <f t="shared" si="0"/>
        <v>7</v>
      </c>
      <c r="B21" s="71" t="s">
        <v>40</v>
      </c>
      <c r="C21" s="106">
        <v>225</v>
      </c>
      <c r="D21" s="106"/>
      <c r="E21" s="106">
        <f t="shared" si="1"/>
        <v>0</v>
      </c>
      <c r="F21" s="106"/>
      <c r="G21" s="106">
        <v>225</v>
      </c>
      <c r="H21" s="283"/>
      <c r="I21" s="283"/>
    </row>
    <row r="22" spans="1:10" x14ac:dyDescent="0.25">
      <c r="A22" s="115">
        <f t="shared" si="0"/>
        <v>8</v>
      </c>
      <c r="B22" s="71" t="s">
        <v>41</v>
      </c>
      <c r="C22" s="106">
        <v>-1285</v>
      </c>
      <c r="D22" s="106"/>
      <c r="E22" s="106">
        <f t="shared" si="1"/>
        <v>0</v>
      </c>
      <c r="F22" s="106"/>
      <c r="G22" s="106">
        <v>-1285</v>
      </c>
    </row>
    <row r="23" spans="1:10" x14ac:dyDescent="0.25">
      <c r="A23" s="115">
        <f t="shared" si="0"/>
        <v>9</v>
      </c>
      <c r="B23" s="71"/>
      <c r="C23" s="110">
        <f>SUM(C19:C22)</f>
        <v>41628</v>
      </c>
      <c r="D23" s="106"/>
      <c r="E23" s="110">
        <f>SUM(E19:E22)</f>
        <v>-22</v>
      </c>
      <c r="F23" s="106"/>
      <c r="G23" s="110">
        <f>SUM(G19:G22)</f>
        <v>41606</v>
      </c>
      <c r="J23" s="285"/>
    </row>
    <row r="24" spans="1:10" x14ac:dyDescent="0.25">
      <c r="A24" s="115">
        <f t="shared" si="0"/>
        <v>10</v>
      </c>
      <c r="B24" s="71"/>
      <c r="C24" s="106"/>
      <c r="D24" s="106"/>
      <c r="E24" s="106"/>
      <c r="F24" s="106"/>
      <c r="G24" s="106"/>
    </row>
    <row r="25" spans="1:10" x14ac:dyDescent="0.25">
      <c r="A25" s="115">
        <f t="shared" si="0"/>
        <v>11</v>
      </c>
      <c r="B25" s="71" t="s">
        <v>42</v>
      </c>
      <c r="C25" s="109">
        <f>C16+C23</f>
        <v>84281</v>
      </c>
      <c r="D25" s="106"/>
      <c r="E25" s="109">
        <f>G25-C25</f>
        <v>2978</v>
      </c>
      <c r="F25" s="106"/>
      <c r="G25" s="109">
        <f>G16+G23</f>
        <v>87259</v>
      </c>
    </row>
    <row r="26" spans="1:10" x14ac:dyDescent="0.25">
      <c r="A26" s="115">
        <f t="shared" si="0"/>
        <v>12</v>
      </c>
      <c r="B26" s="71"/>
      <c r="C26" s="106"/>
      <c r="D26" s="106"/>
      <c r="E26" s="106"/>
      <c r="F26" s="106"/>
      <c r="G26" s="106"/>
      <c r="H26" s="283"/>
    </row>
    <row r="27" spans="1:10" ht="15.75" thickBot="1" x14ac:dyDescent="0.3">
      <c r="A27" s="115">
        <f t="shared" si="0"/>
        <v>13</v>
      </c>
      <c r="B27" s="71" t="s">
        <v>77</v>
      </c>
      <c r="C27" s="119">
        <f>'Appendix D-2'!C45</f>
        <v>1357684</v>
      </c>
      <c r="D27" s="106"/>
      <c r="E27" s="119">
        <f>G27-C27</f>
        <v>852</v>
      </c>
      <c r="F27" s="106"/>
      <c r="G27" s="119">
        <f>'Appendix D-2'!G45</f>
        <v>1358536</v>
      </c>
      <c r="H27" s="283"/>
    </row>
    <row r="28" spans="1:10" x14ac:dyDescent="0.25">
      <c r="A28" s="115">
        <f t="shared" si="0"/>
        <v>14</v>
      </c>
      <c r="B28" s="71"/>
      <c r="C28" s="111"/>
      <c r="D28" s="106"/>
      <c r="E28" s="111"/>
      <c r="F28" s="106"/>
      <c r="G28" s="111"/>
      <c r="H28" s="283"/>
    </row>
    <row r="29" spans="1:10" x14ac:dyDescent="0.25">
      <c r="A29" s="115">
        <f t="shared" si="0"/>
        <v>15</v>
      </c>
      <c r="B29" s="71" t="s">
        <v>78</v>
      </c>
      <c r="C29" s="262">
        <f>ROUND(C25/C27*100,2)</f>
        <v>6.21</v>
      </c>
      <c r="D29" s="106"/>
      <c r="E29" s="290">
        <f>G29-C29</f>
        <v>0.20999999999999996</v>
      </c>
      <c r="F29" s="106"/>
      <c r="G29" s="262">
        <f>ROUND(G25/G27*100,2)</f>
        <v>6.42</v>
      </c>
      <c r="H29" s="283"/>
    </row>
    <row r="30" spans="1:10" x14ac:dyDescent="0.25">
      <c r="A30" s="120"/>
      <c r="B30" s="71"/>
      <c r="C30" s="106"/>
      <c r="D30" s="106"/>
      <c r="E30" s="106"/>
      <c r="F30" s="106"/>
      <c r="G30" s="106"/>
      <c r="H30" s="283"/>
    </row>
    <row r="31" spans="1:10" x14ac:dyDescent="0.25">
      <c r="A31" s="120"/>
      <c r="B31" s="71"/>
      <c r="C31" s="106"/>
      <c r="D31" s="106"/>
      <c r="E31" s="106"/>
      <c r="F31" s="106"/>
      <c r="G31" s="106"/>
      <c r="H31" s="283"/>
    </row>
    <row r="32" spans="1:10" x14ac:dyDescent="0.25">
      <c r="A32" s="120"/>
      <c r="B32" s="71"/>
      <c r="C32" s="106"/>
      <c r="D32" s="106"/>
      <c r="E32" s="106"/>
      <c r="F32" s="106"/>
      <c r="G32" s="106"/>
    </row>
    <row r="33" spans="1:8" x14ac:dyDescent="0.25">
      <c r="A33" s="120"/>
      <c r="B33" s="71"/>
      <c r="C33" s="106"/>
      <c r="D33" s="106"/>
      <c r="E33" s="106"/>
      <c r="F33" s="106"/>
      <c r="G33" s="106"/>
    </row>
    <row r="34" spans="1:8" x14ac:dyDescent="0.25">
      <c r="A34" s="120"/>
      <c r="B34" s="71"/>
      <c r="C34" s="106"/>
      <c r="D34" s="106"/>
      <c r="E34" s="106"/>
      <c r="F34" s="106"/>
      <c r="G34" s="106"/>
    </row>
    <row r="35" spans="1:8" x14ac:dyDescent="0.25">
      <c r="A35" s="120"/>
      <c r="B35" s="71"/>
      <c r="C35" s="106"/>
      <c r="D35" s="106"/>
      <c r="E35" s="106"/>
      <c r="F35" s="106"/>
      <c r="G35" s="106"/>
    </row>
    <row r="36" spans="1:8" x14ac:dyDescent="0.25">
      <c r="A36" s="161"/>
      <c r="B36" s="72"/>
      <c r="C36" s="106"/>
      <c r="D36" s="106"/>
      <c r="E36" s="106"/>
      <c r="F36" s="106"/>
    </row>
    <row r="37" spans="1:8" x14ac:dyDescent="0.25">
      <c r="A37" s="161"/>
      <c r="B37" s="72"/>
      <c r="C37" s="106"/>
      <c r="D37" s="106"/>
      <c r="E37" s="106"/>
      <c r="F37" s="106"/>
    </row>
    <row r="38" spans="1:8" x14ac:dyDescent="0.25">
      <c r="A38" s="171">
        <v>1</v>
      </c>
      <c r="B38" s="172" t="s">
        <v>157</v>
      </c>
      <c r="C38" s="124"/>
      <c r="D38" s="124"/>
      <c r="E38" s="124"/>
      <c r="F38" s="124"/>
      <c r="G38" s="278"/>
      <c r="H38" s="278"/>
    </row>
    <row r="39" spans="1:8" x14ac:dyDescent="0.25">
      <c r="A39" s="173"/>
      <c r="B39" s="172"/>
      <c r="C39" s="124"/>
      <c r="D39" s="124"/>
      <c r="E39" s="124"/>
      <c r="F39" s="124"/>
      <c r="G39" s="278"/>
      <c r="H39" s="278"/>
    </row>
    <row r="40" spans="1:8" x14ac:dyDescent="0.25">
      <c r="A40" s="173"/>
      <c r="B40" s="172" t="s">
        <v>158</v>
      </c>
      <c r="C40" s="174"/>
      <c r="D40" s="175"/>
      <c r="E40" s="124">
        <f>C23</f>
        <v>41628</v>
      </c>
      <c r="F40" s="175"/>
      <c r="G40" s="278"/>
      <c r="H40" s="278"/>
    </row>
    <row r="41" spans="1:8" x14ac:dyDescent="0.25">
      <c r="A41" s="173"/>
      <c r="B41" s="172" t="s">
        <v>159</v>
      </c>
      <c r="C41" s="174"/>
      <c r="D41" s="124"/>
      <c r="E41" s="125">
        <f>E42-E40</f>
        <v>73</v>
      </c>
      <c r="F41" s="124"/>
      <c r="G41" s="278"/>
      <c r="H41" s="278"/>
    </row>
    <row r="42" spans="1:8" x14ac:dyDescent="0.25">
      <c r="A42" s="176"/>
      <c r="B42" s="177" t="s">
        <v>160</v>
      </c>
      <c r="C42" s="124"/>
      <c r="D42" s="178"/>
      <c r="E42" s="124">
        <f>'[1]Appendix D-1'!D26</f>
        <v>41701</v>
      </c>
      <c r="F42" s="178"/>
      <c r="G42" s="278"/>
      <c r="H42" s="278"/>
    </row>
    <row r="43" spans="1:8" x14ac:dyDescent="0.25">
      <c r="A43" s="176"/>
      <c r="B43" s="177"/>
      <c r="C43" s="124"/>
      <c r="D43" s="178"/>
      <c r="E43" s="179"/>
      <c r="F43" s="178"/>
    </row>
    <row r="44" spans="1:8" x14ac:dyDescent="0.25">
      <c r="A44" s="171"/>
      <c r="B44" s="172"/>
      <c r="C44" s="178"/>
      <c r="D44" s="178"/>
      <c r="E44" s="178"/>
      <c r="F44" s="178"/>
      <c r="G44" s="178"/>
      <c r="H44" s="170"/>
    </row>
    <row r="45" spans="1:8" x14ac:dyDescent="0.25">
      <c r="A45" s="171"/>
      <c r="B45" s="172"/>
      <c r="C45" s="178"/>
      <c r="D45" s="178"/>
      <c r="E45" s="178"/>
      <c r="F45" s="178"/>
      <c r="G45" s="178"/>
      <c r="H45" s="170"/>
    </row>
    <row r="46" spans="1:8" x14ac:dyDescent="0.25">
      <c r="A46" s="158"/>
      <c r="B46" s="158"/>
      <c r="C46" s="159"/>
      <c r="D46" s="160"/>
      <c r="E46" s="160"/>
      <c r="F46" s="160"/>
      <c r="G46" s="160"/>
    </row>
    <row r="47" spans="1:8" ht="18.75" x14ac:dyDescent="0.3">
      <c r="B47" s="15" t="s">
        <v>144</v>
      </c>
      <c r="C47" s="96"/>
      <c r="D47" s="116"/>
      <c r="E47" s="97"/>
      <c r="F47" s="116"/>
      <c r="G47" s="17" t="s">
        <v>171</v>
      </c>
    </row>
  </sheetData>
  <mergeCells count="5">
    <mergeCell ref="B4:G4"/>
    <mergeCell ref="B7:G7"/>
    <mergeCell ref="B8:G8"/>
    <mergeCell ref="B9:G9"/>
    <mergeCell ref="B6:G6"/>
  </mergeCells>
  <pageMargins left="0.7" right="0.7" top="0.75" bottom="0.75" header="0.3" footer="0.3"/>
  <pageSetup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982B-67C8-42F2-AF4E-9DC6EC913B39}">
  <sheetPr>
    <pageSetUpPr fitToPage="1"/>
  </sheetPr>
  <dimension ref="A1:R55"/>
  <sheetViews>
    <sheetView topLeftCell="A35" zoomScale="90" zoomScaleNormal="90" workbookViewId="0">
      <selection activeCell="B55" sqref="B55"/>
    </sheetView>
  </sheetViews>
  <sheetFormatPr defaultRowHeight="15" x14ac:dyDescent="0.25"/>
  <cols>
    <col min="1" max="1" width="4.42578125" customWidth="1"/>
    <col min="2" max="2" width="41.5703125" customWidth="1"/>
    <col min="3" max="3" width="16.5703125" customWidth="1"/>
    <col min="4" max="4" width="2" customWidth="1"/>
    <col min="5" max="5" width="13.85546875" customWidth="1"/>
    <col min="6" max="6" width="3.42578125" customWidth="1"/>
    <col min="7" max="7" width="15.5703125" customWidth="1"/>
    <col min="8" max="8" width="3.5703125" customWidth="1"/>
    <col min="9" max="9" width="10.85546875" customWidth="1"/>
    <col min="11" max="11" width="12.140625" bestFit="1" customWidth="1"/>
    <col min="13" max="13" width="12.5703125" customWidth="1"/>
    <col min="15" max="15" width="9.85546875" customWidth="1"/>
    <col min="18" max="18" width="10.140625" bestFit="1" customWidth="1"/>
  </cols>
  <sheetData>
    <row r="1" spans="1:10" ht="18.75" x14ac:dyDescent="0.3">
      <c r="A1" s="127"/>
      <c r="B1" s="146"/>
      <c r="C1" s="79"/>
      <c r="D1" s="105"/>
      <c r="E1" s="105"/>
      <c r="F1" s="80"/>
      <c r="G1" s="105"/>
      <c r="H1" s="80"/>
      <c r="I1" s="276" t="s">
        <v>172</v>
      </c>
      <c r="J1" s="82"/>
    </row>
    <row r="2" spans="1:10" ht="15.75" x14ac:dyDescent="0.25">
      <c r="A2" s="127"/>
      <c r="B2" s="127"/>
      <c r="C2" s="127"/>
      <c r="D2" s="127"/>
      <c r="E2" s="127"/>
      <c r="F2" s="127"/>
      <c r="G2" s="127"/>
      <c r="H2" s="127"/>
      <c r="I2" s="127"/>
      <c r="J2" s="128"/>
    </row>
    <row r="3" spans="1:10" ht="18.75" x14ac:dyDescent="0.3">
      <c r="A3" s="129"/>
      <c r="B3" s="336" t="s">
        <v>0</v>
      </c>
      <c r="C3" s="336"/>
      <c r="D3" s="336"/>
      <c r="E3" s="336"/>
      <c r="F3" s="336"/>
      <c r="G3" s="336"/>
      <c r="H3" s="336"/>
      <c r="I3" s="336"/>
      <c r="J3" s="130"/>
    </row>
    <row r="4" spans="1:10" ht="18.75" x14ac:dyDescent="0.3">
      <c r="A4" s="129"/>
      <c r="B4" s="337"/>
      <c r="C4" s="337"/>
      <c r="D4" s="337"/>
      <c r="E4" s="337"/>
      <c r="F4" s="337"/>
      <c r="G4" s="337"/>
      <c r="H4" s="337"/>
      <c r="I4" s="337"/>
      <c r="J4" s="128"/>
    </row>
    <row r="5" spans="1:10" ht="18.75" x14ac:dyDescent="0.3">
      <c r="A5" s="129"/>
      <c r="B5" s="338" t="s">
        <v>120</v>
      </c>
      <c r="C5" s="338"/>
      <c r="D5" s="338"/>
      <c r="E5" s="338"/>
      <c r="F5" s="338"/>
      <c r="G5" s="338"/>
      <c r="H5" s="338"/>
      <c r="I5" s="338"/>
      <c r="J5" s="128"/>
    </row>
    <row r="6" spans="1:10" ht="18.75" x14ac:dyDescent="0.3">
      <c r="A6" s="129"/>
      <c r="B6" s="336" t="s">
        <v>127</v>
      </c>
      <c r="C6" s="336"/>
      <c r="D6" s="336"/>
      <c r="E6" s="336"/>
      <c r="F6" s="336"/>
      <c r="G6" s="336"/>
      <c r="H6" s="336"/>
      <c r="I6" s="336"/>
      <c r="J6" s="130"/>
    </row>
    <row r="7" spans="1:10" ht="18.75" x14ac:dyDescent="0.3">
      <c r="A7" s="129"/>
      <c r="B7" s="336" t="s">
        <v>104</v>
      </c>
      <c r="C7" s="336"/>
      <c r="D7" s="336"/>
      <c r="E7" s="336"/>
      <c r="F7" s="336"/>
      <c r="G7" s="336"/>
      <c r="H7" s="336"/>
      <c r="I7" s="336"/>
      <c r="J7" s="130"/>
    </row>
    <row r="8" spans="1:10" ht="18.75" x14ac:dyDescent="0.3">
      <c r="A8" s="129"/>
      <c r="B8" s="336" t="s">
        <v>1</v>
      </c>
      <c r="C8" s="336"/>
      <c r="D8" s="336"/>
      <c r="E8" s="336"/>
      <c r="F8" s="336"/>
      <c r="G8" s="336"/>
      <c r="H8" s="336"/>
      <c r="I8" s="336"/>
      <c r="J8" s="130"/>
    </row>
    <row r="9" spans="1:10" ht="18.75" x14ac:dyDescent="0.3">
      <c r="A9" s="129"/>
      <c r="B9" s="149"/>
      <c r="C9" s="149"/>
      <c r="D9" s="149"/>
      <c r="E9" s="149"/>
      <c r="F9" s="149"/>
      <c r="G9" s="149"/>
      <c r="H9" s="149"/>
      <c r="I9" s="149"/>
      <c r="J9" s="130"/>
    </row>
    <row r="10" spans="1:10" ht="15.75" x14ac:dyDescent="0.25">
      <c r="A10" s="127"/>
      <c r="B10" s="127"/>
      <c r="C10" s="131"/>
      <c r="D10" s="127"/>
      <c r="E10" s="132"/>
      <c r="F10" s="127"/>
      <c r="G10" s="131"/>
      <c r="H10" s="127"/>
      <c r="I10" s="127"/>
      <c r="J10" s="128"/>
    </row>
    <row r="11" spans="1:10" ht="15.75" x14ac:dyDescent="0.25">
      <c r="A11" s="127"/>
      <c r="B11" s="133"/>
      <c r="C11" s="131" t="s">
        <v>109</v>
      </c>
      <c r="D11" s="134"/>
      <c r="E11" s="206" t="s">
        <v>110</v>
      </c>
      <c r="F11" s="134"/>
      <c r="G11" s="131" t="s">
        <v>128</v>
      </c>
      <c r="H11" s="134"/>
      <c r="I11" s="131"/>
      <c r="J11" s="128"/>
    </row>
    <row r="12" spans="1:10" ht="15.75" x14ac:dyDescent="0.25">
      <c r="A12" s="127"/>
      <c r="B12" s="133"/>
      <c r="C12" s="131" t="s">
        <v>108</v>
      </c>
      <c r="D12" s="132"/>
      <c r="E12" s="206" t="s">
        <v>111</v>
      </c>
      <c r="F12" s="132"/>
      <c r="G12" s="131" t="s">
        <v>129</v>
      </c>
      <c r="H12" s="132"/>
      <c r="I12" s="131" t="s">
        <v>84</v>
      </c>
      <c r="J12" s="128"/>
    </row>
    <row r="13" spans="1:10" ht="15.75" x14ac:dyDescent="0.25">
      <c r="A13" s="127"/>
      <c r="B13" s="135" t="s">
        <v>85</v>
      </c>
      <c r="C13" s="136" t="s">
        <v>86</v>
      </c>
      <c r="D13" s="132"/>
      <c r="E13" s="136" t="s">
        <v>86</v>
      </c>
      <c r="F13" s="132"/>
      <c r="G13" s="136" t="s">
        <v>130</v>
      </c>
      <c r="H13" s="132"/>
      <c r="I13" s="137" t="s">
        <v>87</v>
      </c>
      <c r="J13" s="128"/>
    </row>
    <row r="14" spans="1:10" ht="17.25" x14ac:dyDescent="0.25">
      <c r="A14" s="302">
        <v>1</v>
      </c>
      <c r="B14" s="303"/>
      <c r="C14" s="304" t="s">
        <v>147</v>
      </c>
      <c r="D14" s="305"/>
      <c r="E14" s="304" t="s">
        <v>148</v>
      </c>
      <c r="F14" s="305"/>
      <c r="G14" s="304" t="s">
        <v>149</v>
      </c>
      <c r="H14" s="305"/>
      <c r="I14" s="304" t="s">
        <v>150</v>
      </c>
      <c r="J14" s="151"/>
    </row>
    <row r="15" spans="1:10" ht="15.75" x14ac:dyDescent="0.25">
      <c r="A15" s="302">
        <v>2</v>
      </c>
      <c r="B15" s="306"/>
      <c r="C15" s="307"/>
      <c r="D15" s="307"/>
      <c r="E15" s="307"/>
      <c r="F15" s="307"/>
      <c r="G15" s="307"/>
      <c r="H15" s="307"/>
      <c r="I15" s="307"/>
      <c r="J15" s="152"/>
    </row>
    <row r="16" spans="1:10" ht="15.75" x14ac:dyDescent="0.25">
      <c r="A16" s="302">
        <v>3</v>
      </c>
      <c r="B16" s="308" t="s">
        <v>88</v>
      </c>
      <c r="C16" s="309">
        <f>522213-7</f>
        <v>522206</v>
      </c>
      <c r="D16" s="310"/>
      <c r="E16" s="309">
        <f>C16+G16</f>
        <v>524953</v>
      </c>
      <c r="F16" s="310"/>
      <c r="G16" s="309">
        <v>2747</v>
      </c>
      <c r="H16" s="310"/>
      <c r="I16" s="311">
        <f>G16/C16</f>
        <v>5.2603761733875133E-3</v>
      </c>
      <c r="J16" s="153"/>
    </row>
    <row r="17" spans="1:18" ht="15.75" x14ac:dyDescent="0.25">
      <c r="A17" s="302">
        <v>4</v>
      </c>
      <c r="B17" s="308" t="s">
        <v>89</v>
      </c>
      <c r="C17" s="312">
        <v>1714</v>
      </c>
      <c r="D17" s="310"/>
      <c r="E17" s="312">
        <f>C17+G17</f>
        <v>1723</v>
      </c>
      <c r="F17" s="310"/>
      <c r="G17" s="312">
        <v>9</v>
      </c>
      <c r="H17" s="310"/>
      <c r="I17" s="313">
        <f>G17/C17</f>
        <v>5.2508751458576431E-3</v>
      </c>
      <c r="J17" s="153"/>
    </row>
    <row r="18" spans="1:18" ht="15.75" x14ac:dyDescent="0.25">
      <c r="A18" s="302">
        <v>5</v>
      </c>
      <c r="B18" s="308" t="s">
        <v>90</v>
      </c>
      <c r="C18" s="314">
        <f>C16+C17</f>
        <v>523920</v>
      </c>
      <c r="D18" s="310"/>
      <c r="E18" s="314">
        <f>E16+E17</f>
        <v>526676</v>
      </c>
      <c r="F18" s="310"/>
      <c r="G18" s="314">
        <f>SUM(G16:G17)</f>
        <v>2756</v>
      </c>
      <c r="H18" s="310"/>
      <c r="I18" s="311">
        <f>G18/C18</f>
        <v>5.2603450908535656E-3</v>
      </c>
      <c r="J18" s="153"/>
    </row>
    <row r="19" spans="1:18" ht="15.75" x14ac:dyDescent="0.25">
      <c r="A19" s="302">
        <v>6</v>
      </c>
      <c r="B19" s="308"/>
      <c r="C19" s="315"/>
      <c r="D19" s="310"/>
      <c r="E19" s="315"/>
      <c r="F19" s="310"/>
      <c r="G19" s="315"/>
      <c r="H19" s="310"/>
      <c r="I19" s="311"/>
      <c r="J19" s="153"/>
    </row>
    <row r="20" spans="1:18" ht="15.75" x14ac:dyDescent="0.25">
      <c r="A20" s="302">
        <v>7</v>
      </c>
      <c r="B20" s="308" t="s">
        <v>91</v>
      </c>
      <c r="C20" s="316">
        <v>109270</v>
      </c>
      <c r="D20" s="317"/>
      <c r="E20" s="309">
        <f t="shared" ref="E20:E22" si="0">C20+G20</f>
        <v>109844</v>
      </c>
      <c r="F20" s="317"/>
      <c r="G20" s="309">
        <v>574</v>
      </c>
      <c r="H20" s="317"/>
      <c r="I20" s="311">
        <f t="shared" ref="I20:I22" si="1">G20/C20</f>
        <v>5.2530429212043562E-3</v>
      </c>
      <c r="J20" s="153"/>
    </row>
    <row r="21" spans="1:18" ht="15.75" x14ac:dyDescent="0.25">
      <c r="A21" s="302">
        <v>8</v>
      </c>
      <c r="B21" s="308" t="s">
        <v>92</v>
      </c>
      <c r="C21" s="316">
        <f>127268-35</f>
        <v>127233</v>
      </c>
      <c r="D21" s="317"/>
      <c r="E21" s="309">
        <f t="shared" si="0"/>
        <v>127894</v>
      </c>
      <c r="F21" s="317"/>
      <c r="G21" s="309">
        <v>661</v>
      </c>
      <c r="H21" s="317"/>
      <c r="I21" s="311">
        <f t="shared" si="1"/>
        <v>5.1951930709800134E-3</v>
      </c>
      <c r="J21" s="153"/>
    </row>
    <row r="22" spans="1:18" ht="15.75" x14ac:dyDescent="0.25">
      <c r="A22" s="302">
        <v>9</v>
      </c>
      <c r="B22" s="308" t="s">
        <v>93</v>
      </c>
      <c r="C22" s="312">
        <f>45648+131</f>
        <v>45779</v>
      </c>
      <c r="D22" s="317"/>
      <c r="E22" s="312">
        <f t="shared" si="0"/>
        <v>46014</v>
      </c>
      <c r="F22" s="317"/>
      <c r="G22" s="312">
        <v>235</v>
      </c>
      <c r="H22" s="317"/>
      <c r="I22" s="313">
        <f t="shared" si="1"/>
        <v>5.1333580899539091E-3</v>
      </c>
      <c r="J22" s="153"/>
    </row>
    <row r="23" spans="1:18" ht="15.75" x14ac:dyDescent="0.25">
      <c r="A23" s="302">
        <v>10</v>
      </c>
      <c r="B23" s="308" t="s">
        <v>94</v>
      </c>
      <c r="C23" s="314">
        <f>C20+C21+C22</f>
        <v>282282</v>
      </c>
      <c r="D23" s="317"/>
      <c r="E23" s="314">
        <f>E20+E21+E22</f>
        <v>283752</v>
      </c>
      <c r="F23" s="317"/>
      <c r="G23" s="314">
        <f>SUM(G20:G22)</f>
        <v>1470</v>
      </c>
      <c r="H23" s="317"/>
      <c r="I23" s="311">
        <f>G23/C23</f>
        <v>5.2075583990477611E-3</v>
      </c>
      <c r="J23" s="153"/>
    </row>
    <row r="24" spans="1:18" ht="15.75" x14ac:dyDescent="0.25">
      <c r="A24" s="302">
        <v>11</v>
      </c>
      <c r="B24" s="308"/>
      <c r="C24" s="315"/>
      <c r="D24" s="317"/>
      <c r="E24" s="314"/>
      <c r="F24" s="317"/>
      <c r="G24" s="314"/>
      <c r="H24" s="317"/>
      <c r="I24" s="311"/>
      <c r="J24" s="153"/>
    </row>
    <row r="25" spans="1:18" ht="15.75" x14ac:dyDescent="0.25">
      <c r="A25" s="302">
        <v>12</v>
      </c>
      <c r="B25" s="308" t="s">
        <v>95</v>
      </c>
      <c r="C25" s="314">
        <v>17039</v>
      </c>
      <c r="D25" s="317"/>
      <c r="E25" s="309">
        <f t="shared" ref="E25:E26" si="2">C25+G25</f>
        <v>17135</v>
      </c>
      <c r="F25" s="317"/>
      <c r="G25" s="309">
        <v>96</v>
      </c>
      <c r="H25" s="317"/>
      <c r="I25" s="311">
        <f t="shared" ref="I25:I26" si="3">G25/C25</f>
        <v>5.6341334585362987E-3</v>
      </c>
      <c r="J25" s="153"/>
    </row>
    <row r="26" spans="1:18" ht="18.75" x14ac:dyDescent="0.25">
      <c r="A26" s="302">
        <v>13</v>
      </c>
      <c r="B26" s="308" t="s">
        <v>96</v>
      </c>
      <c r="C26" s="314">
        <f>2952+1</f>
        <v>2953</v>
      </c>
      <c r="D26" s="317"/>
      <c r="E26" s="309">
        <f t="shared" si="2"/>
        <v>2968</v>
      </c>
      <c r="F26" s="318"/>
      <c r="G26" s="309">
        <v>15</v>
      </c>
      <c r="H26" s="317"/>
      <c r="I26" s="311">
        <f t="shared" si="3"/>
        <v>5.079580088046055E-3</v>
      </c>
      <c r="J26" s="154"/>
    </row>
    <row r="27" spans="1:18" ht="15.75" x14ac:dyDescent="0.25">
      <c r="A27" s="302">
        <v>14</v>
      </c>
      <c r="B27" s="319"/>
      <c r="C27" s="305"/>
      <c r="D27" s="305"/>
      <c r="E27" s="305"/>
      <c r="F27" s="305"/>
      <c r="G27" s="305"/>
      <c r="H27" s="305"/>
      <c r="I27" s="320"/>
      <c r="J27" s="153"/>
    </row>
    <row r="28" spans="1:18" ht="18" x14ac:dyDescent="0.25">
      <c r="A28" s="302">
        <v>15</v>
      </c>
      <c r="B28" s="303" t="s">
        <v>97</v>
      </c>
      <c r="C28" s="321">
        <f>C18+C23+C25+C26</f>
        <v>826194</v>
      </c>
      <c r="D28" s="310"/>
      <c r="E28" s="321">
        <f>E18+E23+E25+E26</f>
        <v>830531</v>
      </c>
      <c r="F28" s="310"/>
      <c r="G28" s="321">
        <f>G18+G23+G25+G26</f>
        <v>4337</v>
      </c>
      <c r="H28" s="322">
        <v>6</v>
      </c>
      <c r="I28" s="323">
        <f>G28/C28</f>
        <v>5.2493724234259753E-3</v>
      </c>
      <c r="J28" s="153"/>
    </row>
    <row r="29" spans="1:18" ht="15.75" x14ac:dyDescent="0.25">
      <c r="A29" s="302"/>
      <c r="B29" s="324"/>
      <c r="C29" s="324"/>
      <c r="D29" s="324"/>
      <c r="E29" s="324"/>
      <c r="F29" s="324"/>
      <c r="G29" s="324"/>
      <c r="H29" s="324"/>
      <c r="I29" s="325"/>
      <c r="J29" s="155"/>
      <c r="K29" s="92"/>
    </row>
    <row r="30" spans="1:18" ht="15.75" x14ac:dyDescent="0.25">
      <c r="A30" s="302"/>
      <c r="B30" s="324"/>
      <c r="C30" s="324"/>
      <c r="D30" s="324"/>
      <c r="E30" s="324"/>
      <c r="F30" s="324"/>
      <c r="G30" s="324"/>
      <c r="H30" s="324"/>
      <c r="I30" s="325"/>
      <c r="J30" s="155"/>
      <c r="K30" s="150"/>
      <c r="M30" s="92"/>
      <c r="N30" s="263"/>
      <c r="O30" s="264"/>
      <c r="P30" s="263"/>
      <c r="Q30" s="265"/>
      <c r="R30" s="263"/>
    </row>
    <row r="31" spans="1:18" ht="18.75" x14ac:dyDescent="0.3">
      <c r="A31" s="138"/>
      <c r="B31" s="139"/>
      <c r="C31" s="139"/>
      <c r="D31" s="139"/>
      <c r="E31" s="184"/>
      <c r="F31" s="139"/>
      <c r="G31" s="139"/>
      <c r="H31" s="139"/>
      <c r="I31" s="140"/>
      <c r="J31" s="141"/>
      <c r="K31" s="150"/>
      <c r="M31" s="92"/>
      <c r="N31" s="263"/>
      <c r="O31" s="265"/>
      <c r="P31" s="266"/>
      <c r="Q31" s="264"/>
      <c r="R31" s="263"/>
    </row>
    <row r="32" spans="1:18" ht="18.75" x14ac:dyDescent="0.3">
      <c r="A32" s="138"/>
      <c r="B32" s="139"/>
      <c r="C32" s="139"/>
      <c r="D32" s="139"/>
      <c r="E32" s="139"/>
      <c r="F32" s="139"/>
      <c r="G32" s="184"/>
      <c r="H32" s="139"/>
      <c r="I32" s="140"/>
      <c r="J32" s="141"/>
      <c r="K32" s="150"/>
      <c r="M32" s="92"/>
      <c r="N32" s="263"/>
      <c r="O32" s="264"/>
      <c r="P32" s="266"/>
      <c r="Q32" s="264"/>
      <c r="R32" s="263"/>
    </row>
    <row r="33" spans="1:18" ht="18.75" x14ac:dyDescent="0.3">
      <c r="A33" s="138"/>
      <c r="B33" s="139"/>
      <c r="C33" s="139"/>
      <c r="D33" s="139"/>
      <c r="E33" s="139"/>
      <c r="F33" s="139"/>
      <c r="G33" s="139"/>
      <c r="H33" s="139"/>
      <c r="I33" s="140"/>
      <c r="J33" s="141"/>
      <c r="K33" s="150"/>
      <c r="M33" s="92"/>
      <c r="N33" s="263"/>
      <c r="O33" s="264"/>
      <c r="P33" s="263"/>
      <c r="Q33" s="265"/>
      <c r="R33" s="263"/>
    </row>
    <row r="34" spans="1:18" ht="18.75" x14ac:dyDescent="0.3">
      <c r="A34" s="138"/>
      <c r="B34" s="139"/>
      <c r="C34" s="139"/>
      <c r="D34" s="139"/>
      <c r="E34" s="139"/>
      <c r="F34" s="139"/>
      <c r="G34" s="270"/>
      <c r="H34" s="139"/>
      <c r="I34" s="140"/>
      <c r="J34" s="141"/>
      <c r="K34" s="150"/>
      <c r="M34" s="92"/>
      <c r="N34" s="266"/>
      <c r="O34" s="265"/>
      <c r="P34" s="266"/>
      <c r="Q34" s="264"/>
      <c r="R34" s="266"/>
    </row>
    <row r="35" spans="1:18" ht="18.75" x14ac:dyDescent="0.3">
      <c r="A35" s="138"/>
      <c r="B35" s="139"/>
      <c r="C35" s="139"/>
      <c r="D35" s="139"/>
      <c r="E35" s="139"/>
      <c r="F35" s="139"/>
      <c r="G35" s="270"/>
      <c r="H35" s="139"/>
      <c r="I35" s="140"/>
      <c r="J35" s="141"/>
      <c r="K35" s="150"/>
      <c r="M35" s="92"/>
      <c r="N35" s="266"/>
      <c r="O35" s="265"/>
      <c r="P35" s="266"/>
      <c r="Q35" s="264"/>
      <c r="R35" s="267"/>
    </row>
    <row r="36" spans="1:18" ht="18.75" x14ac:dyDescent="0.3">
      <c r="A36" s="138"/>
      <c r="B36" s="139"/>
      <c r="C36" s="139"/>
      <c r="D36" s="139"/>
      <c r="E36" s="139"/>
      <c r="F36" s="139"/>
      <c r="G36" s="139"/>
      <c r="H36" s="139"/>
      <c r="I36" s="140"/>
      <c r="J36" s="141"/>
      <c r="K36" s="150"/>
      <c r="M36" s="92"/>
      <c r="N36" s="92"/>
      <c r="O36" s="92"/>
      <c r="P36" s="92"/>
      <c r="Q36" s="92"/>
      <c r="R36" s="92"/>
    </row>
    <row r="37" spans="1:18" ht="18.75" x14ac:dyDescent="0.3">
      <c r="A37" s="138"/>
      <c r="B37" s="139"/>
      <c r="C37" s="139"/>
      <c r="D37" s="139"/>
      <c r="E37" s="139"/>
      <c r="F37" s="139"/>
      <c r="G37" s="139"/>
      <c r="H37" s="139"/>
      <c r="I37" s="140"/>
      <c r="J37" s="141"/>
      <c r="K37" s="150"/>
    </row>
    <row r="38" spans="1:18" ht="18.75" x14ac:dyDescent="0.3">
      <c r="A38" s="138"/>
      <c r="B38" s="139"/>
      <c r="C38" s="139"/>
      <c r="D38" s="139"/>
      <c r="E38" s="139"/>
      <c r="F38" s="139"/>
      <c r="G38" s="139"/>
      <c r="H38" s="139"/>
      <c r="I38" s="140"/>
      <c r="J38" s="141"/>
      <c r="K38" s="150"/>
    </row>
    <row r="39" spans="1:18" ht="18.75" x14ac:dyDescent="0.3">
      <c r="A39" s="138"/>
      <c r="B39" s="139"/>
      <c r="C39" s="139"/>
      <c r="D39" s="139"/>
      <c r="E39" s="139"/>
      <c r="F39" s="139"/>
      <c r="G39" s="139"/>
      <c r="H39" s="139"/>
      <c r="I39" s="140"/>
      <c r="J39" s="141"/>
      <c r="K39" s="150"/>
    </row>
    <row r="40" spans="1:18" s="278" customFormat="1" ht="18.75" x14ac:dyDescent="0.3">
      <c r="A40" s="138"/>
      <c r="B40" s="139"/>
      <c r="C40" s="139"/>
      <c r="D40" s="139"/>
      <c r="E40" s="139"/>
      <c r="F40" s="139"/>
      <c r="G40" s="139"/>
      <c r="H40" s="139"/>
      <c r="I40" s="140"/>
      <c r="J40" s="141"/>
      <c r="K40" s="150"/>
    </row>
    <row r="41" spans="1:18" s="278" customFormat="1" ht="18.75" x14ac:dyDescent="0.3">
      <c r="A41" s="138"/>
      <c r="B41" s="139"/>
      <c r="C41" s="139"/>
      <c r="D41" s="139"/>
      <c r="E41" s="139"/>
      <c r="F41" s="139"/>
      <c r="G41" s="139"/>
      <c r="H41" s="139"/>
      <c r="I41" s="140"/>
      <c r="J41" s="141"/>
      <c r="K41" s="150"/>
    </row>
    <row r="42" spans="1:18" ht="18.75" x14ac:dyDescent="0.3">
      <c r="A42" s="138"/>
      <c r="B42" s="139"/>
      <c r="C42" s="139"/>
      <c r="D42" s="139"/>
      <c r="E42" s="139"/>
      <c r="F42" s="139"/>
      <c r="G42" s="139"/>
      <c r="H42" s="139"/>
      <c r="I42" s="140"/>
      <c r="J42" s="141"/>
      <c r="K42" s="150"/>
    </row>
    <row r="43" spans="1:18" ht="18.75" x14ac:dyDescent="0.3">
      <c r="A43" s="138"/>
      <c r="B43" s="139"/>
      <c r="C43" s="139"/>
      <c r="D43" s="139"/>
      <c r="E43" s="139"/>
      <c r="F43" s="139"/>
      <c r="G43" s="139"/>
      <c r="H43" s="139"/>
      <c r="I43" s="140"/>
      <c r="J43" s="141"/>
      <c r="K43" s="150"/>
    </row>
    <row r="44" spans="1:18" ht="18.75" x14ac:dyDescent="0.3">
      <c r="A44" s="138"/>
      <c r="B44" s="139"/>
      <c r="C44" s="139"/>
      <c r="D44" s="139"/>
      <c r="E44" s="139"/>
      <c r="F44" s="139"/>
      <c r="G44" s="139"/>
      <c r="H44" s="139"/>
      <c r="I44" s="140"/>
      <c r="J44" s="141"/>
      <c r="K44" s="150"/>
    </row>
    <row r="45" spans="1:18" x14ac:dyDescent="0.25">
      <c r="A45" s="198">
        <v>1</v>
      </c>
      <c r="B45" s="200" t="s">
        <v>131</v>
      </c>
      <c r="C45" s="278"/>
      <c r="D45" s="278"/>
      <c r="E45" s="278"/>
    </row>
    <row r="46" spans="1:18" x14ac:dyDescent="0.25">
      <c r="A46" s="199">
        <v>2</v>
      </c>
      <c r="B46" s="200" t="s">
        <v>181</v>
      </c>
      <c r="C46" s="278"/>
      <c r="D46" s="278"/>
      <c r="E46" s="278"/>
    </row>
    <row r="47" spans="1:18" ht="14.45" customHeight="1" x14ac:dyDescent="0.3">
      <c r="A47" s="199">
        <v>3</v>
      </c>
      <c r="B47" s="200" t="s">
        <v>132</v>
      </c>
      <c r="C47" s="139"/>
      <c r="D47" s="139"/>
      <c r="E47" s="139"/>
      <c r="F47" s="139"/>
      <c r="G47" s="139"/>
      <c r="H47" s="139"/>
      <c r="I47" s="139"/>
      <c r="J47" s="141"/>
    </row>
    <row r="48" spans="1:18" ht="15.75" x14ac:dyDescent="0.25">
      <c r="A48" s="198">
        <v>4</v>
      </c>
      <c r="B48" s="202" t="s">
        <v>138</v>
      </c>
      <c r="C48" s="200"/>
      <c r="D48" s="200"/>
      <c r="E48" s="200"/>
      <c r="F48" s="200"/>
      <c r="G48" s="200"/>
      <c r="H48" s="200"/>
      <c r="I48" s="200"/>
      <c r="J48" s="141"/>
    </row>
    <row r="49" spans="1:10" ht="15.75" x14ac:dyDescent="0.25">
      <c r="A49" s="198">
        <v>5</v>
      </c>
      <c r="B49" s="202" t="s">
        <v>143</v>
      </c>
      <c r="C49" s="200"/>
      <c r="D49" s="200"/>
      <c r="E49" s="200"/>
      <c r="F49" s="200"/>
      <c r="G49" s="200"/>
      <c r="H49" s="200"/>
      <c r="I49" s="200"/>
      <c r="J49" s="141"/>
    </row>
    <row r="50" spans="1:10" ht="15.75" x14ac:dyDescent="0.25">
      <c r="A50" s="198">
        <v>6</v>
      </c>
      <c r="B50" s="202" t="s">
        <v>133</v>
      </c>
      <c r="C50" s="200"/>
      <c r="D50" s="200"/>
      <c r="E50" s="200"/>
      <c r="F50" s="200"/>
      <c r="G50" s="200"/>
      <c r="H50" s="200"/>
      <c r="I50" s="200"/>
      <c r="J50" s="128"/>
    </row>
    <row r="51" spans="1:10" ht="15.75" x14ac:dyDescent="0.25">
      <c r="A51" s="278"/>
      <c r="B51" s="260" t="s">
        <v>134</v>
      </c>
      <c r="C51" s="201"/>
      <c r="D51" s="200"/>
      <c r="E51" s="261">
        <v>4233</v>
      </c>
      <c r="F51" s="200"/>
      <c r="G51" s="200"/>
      <c r="H51" s="200"/>
      <c r="I51" s="200"/>
      <c r="J51" s="128"/>
    </row>
    <row r="52" spans="1:10" ht="15.75" x14ac:dyDescent="0.25">
      <c r="A52" s="278"/>
      <c r="B52" s="260" t="s">
        <v>135</v>
      </c>
      <c r="C52" s="200"/>
      <c r="D52" s="200"/>
      <c r="E52" s="125">
        <v>104</v>
      </c>
      <c r="F52" s="200"/>
      <c r="G52" s="200"/>
      <c r="H52" s="200"/>
      <c r="I52" s="200"/>
      <c r="J52" s="128"/>
    </row>
    <row r="53" spans="1:10" ht="15.75" x14ac:dyDescent="0.25">
      <c r="A53" s="144"/>
      <c r="B53" s="127"/>
      <c r="C53" s="127"/>
      <c r="D53" s="127"/>
      <c r="E53" s="326">
        <f>E51+E52</f>
        <v>4337</v>
      </c>
      <c r="F53" s="127"/>
      <c r="G53" s="127"/>
      <c r="H53" s="127"/>
      <c r="I53" s="127"/>
      <c r="J53" s="128"/>
    </row>
    <row r="54" spans="1:10" ht="18.75" x14ac:dyDescent="0.3">
      <c r="A54" s="138"/>
      <c r="B54" s="142"/>
      <c r="C54" s="142"/>
      <c r="D54" s="142"/>
      <c r="E54" s="142"/>
      <c r="F54" s="142"/>
      <c r="G54" s="143"/>
      <c r="H54" s="142"/>
      <c r="I54" s="142"/>
      <c r="J54" s="300"/>
    </row>
    <row r="55" spans="1:10" ht="18.75" customHeight="1" x14ac:dyDescent="0.25">
      <c r="A55" s="138"/>
      <c r="B55" s="15" t="s">
        <v>144</v>
      </c>
      <c r="C55" s="16"/>
      <c r="D55" s="16"/>
      <c r="E55" s="15"/>
      <c r="F55" s="16"/>
      <c r="G55" s="16"/>
      <c r="H55" s="96"/>
      <c r="I55" s="298" t="s">
        <v>166</v>
      </c>
      <c r="J55" s="299"/>
    </row>
  </sheetData>
  <mergeCells count="6">
    <mergeCell ref="B3:I3"/>
    <mergeCell ref="B4:I4"/>
    <mergeCell ref="B6:I6"/>
    <mergeCell ref="B8:I8"/>
    <mergeCell ref="B7:I7"/>
    <mergeCell ref="B5:I5"/>
  </mergeCells>
  <pageMargins left="0.7" right="0.7" top="0.75" bottom="0.75" header="0.3" footer="0.3"/>
  <pageSetup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Excel Document" ma:contentTypeID="0x01010087DDA8BE470AFE4993BEDB69BC0B40F602010200267429CD2E1C9D47B85CDFEA967269EE" ma:contentTypeVersion="0" ma:contentTypeDescription="" ma:contentTypeScope="" ma:versionID="77016919d75079048b84e5f672c086b1">
  <xsd:schema xmlns:xsd="http://www.w3.org/2001/XMLSchema" xmlns:xs="http://www.w3.org/2001/XMLSchema" xmlns:p="http://schemas.microsoft.com/office/2006/metadata/properties" xmlns:ns2="bb9f5cce-8978-4b57-8055-abe6ee7aa763" targetNamespace="http://schemas.microsoft.com/office/2006/metadata/properties" ma:root="true" ma:fieldsID="6f2b4ed9598b287690216521e1563611" ns2:_="">
    <xsd:import namespace="bb9f5cce-8978-4b57-8055-abe6ee7aa763"/>
    <xsd:element name="properties">
      <xsd:complexType>
        <xsd:sequence>
          <xsd:element name="documentManagement">
            <xsd:complexType>
              <xsd:all>
                <xsd:element ref="ns2:Project" minOccurs="0"/>
                <xsd:element ref="ns2:Published_x0020_Document_x0020_Status" minOccurs="0"/>
                <xsd:element ref="ns2:Published_x0020_Document_x0020_Type" minOccurs="0"/>
                <xsd:element ref="ns2:Notes1" minOccurs="0"/>
                <xsd:element ref="ns2:TopicTaxHTField0" minOccurs="0"/>
                <xsd:element ref="ns2:TaxCatchAll" minOccurs="0"/>
                <xsd:element ref="ns2:TaxCatchAllLabel"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f5cce-8978-4b57-8055-abe6ee7aa763" elementFormDefault="qualified">
    <xsd:import namespace="http://schemas.microsoft.com/office/2006/documentManagement/types"/>
    <xsd:import namespace="http://schemas.microsoft.com/office/infopath/2007/PartnerControls"/>
    <xsd:element name="Project" ma:index="2" nillable="true" ma:displayName="Project" ma:internalName="Project" ma:readOnly="false">
      <xsd:simpleType>
        <xsd:restriction base="dms:Text">
          <xsd:maxLength value="255"/>
        </xsd:restriction>
      </xsd:simpleType>
    </xsd:element>
    <xsd:element name="Published_x0020_Document_x0020_Status" ma:index="3" nillable="true" ma:displayName="Project Document Status" ma:format="Dropdown" ma:internalName="Published_x0020_Document_x0020_Status" ma:readOnly="false">
      <xsd:simpleType>
        <xsd:restriction base="dms:Choice">
          <xsd:enumeration value="In Progress"/>
          <xsd:enumeration value="Review 1"/>
          <xsd:enumeration value="Review 2"/>
          <xsd:enumeration value="QA"/>
          <xsd:enumeration value="Final"/>
          <xsd:enumeration value="Printed"/>
          <xsd:enumeration value="Filed"/>
        </xsd:restriction>
      </xsd:simpleType>
    </xsd:element>
    <xsd:element name="Published_x0020_Document_x0020_Type" ma:index="4" nillable="true" ma:displayName="Project Document Type" ma:format="Dropdown" ma:internalName="Published_x0020_Document_x0020_Type" ma:readOnly="false">
      <xsd:simpleType>
        <xsd:restriction base="dms:Choice">
          <xsd:enumeration value="Application"/>
          <xsd:enumeration value="Board Order"/>
          <xsd:enumeration value="Consent"/>
          <xsd:enumeration value="Correspondence"/>
          <xsd:enumeration value="Evidence"/>
          <xsd:enumeration value="Information Items"/>
          <xsd:enumeration value="Report"/>
          <xsd:enumeration value="RFI"/>
          <xsd:enumeration value="Submission"/>
          <xsd:enumeration value="Transcript"/>
          <xsd:enumeration value="Undertakings"/>
        </xsd:restriction>
      </xsd:simpleType>
    </xsd:element>
    <xsd:element name="Notes1" ma:index="6" nillable="true" ma:displayName="Notes" ma:internalName="Notes1">
      <xsd:simpleType>
        <xsd:restriction base="dms:Note">
          <xsd:maxLength value="255"/>
        </xsd:restriction>
      </xsd:simpleType>
    </xsd:element>
    <xsd:element name="TopicTaxHTField0" ma:index="12" nillable="true" ma:taxonomy="true" ma:internalName="TopicTaxHTField0" ma:taxonomyFieldName="Topic" ma:displayName="Topic" ma:default="" ma:fieldId="{558ad66f-b089-4a3a-8feb-a9e41c7aed94}" ma:sspId="33fd526b-707f-48d3-b7cc-ed83c8f3846b" ma:termSetId="62ab2a1e-220b-4075-9d06-763b2e80dea6"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fab70330-8919-4d01-9590-b96f69c7c55d}" ma:internalName="TaxCatchAll" ma:showField="CatchAllData" ma:web="bb9f5cce-8978-4b57-8055-abe6ee7aa763">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fab70330-8919-4d01-9590-b96f69c7c55d}" ma:internalName="TaxCatchAllLabel" ma:readOnly="true" ma:showField="CatchAllDataLabel" ma:web="bb9f5cce-8978-4b57-8055-abe6ee7aa763">
      <xsd:complexType>
        <xsd:complexContent>
          <xsd:extension base="dms:MultiChoiceLookup">
            <xsd:sequence>
              <xsd:element name="Value" type="dms:Lookup" maxOccurs="unbounded" minOccurs="0" nillable="true"/>
            </xsd:sequence>
          </xsd:extension>
        </xsd:complexContent>
      </xsd:complexType>
    </xsd:element>
    <xsd:element name="Year" ma:index="16" nillable="true" ma:displayName="Year" ma:internalName="Yea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1 xmlns="bb9f5cce-8978-4b57-8055-abe6ee7aa763">&lt;div&gt;&lt;/div&gt;</Notes1>
    <TopicTaxHTField0 xmlns="bb9f5cce-8978-4b57-8055-abe6ee7aa763">
      <Terms xmlns="http://schemas.microsoft.com/office/infopath/2007/PartnerControls">
        <TermInfo xmlns="http://schemas.microsoft.com/office/infopath/2007/PartnerControls">
          <TermName xmlns="http://schemas.microsoft.com/office/infopath/2007/PartnerControls">Rates</TermName>
          <TermId xmlns="http://schemas.microsoft.com/office/infopath/2007/PartnerControls">975a3675-b94d-41a0-8e96-934742b59ddb</TermId>
        </TermInfo>
      </Terms>
    </TopicTaxHTField0>
    <TaxCatchAll xmlns="bb9f5cce-8978-4b57-8055-abe6ee7aa763">
      <Value>3</Value>
    </TaxCatchAll>
    <Project xmlns="bb9f5cce-8978-4b57-8055-abe6ee7aa763">2021 Return on Rate Base Application</Project>
    <Published_x0020_Document_x0020_Type xmlns="bb9f5cce-8978-4b57-8055-abe6ee7aa763" xsi:nil="true"/>
    <Published_x0020_Document_x0020_Status xmlns="bb9f5cce-8978-4b57-8055-abe6ee7aa763" xsi:nil="true"/>
    <Year xmlns="bb9f5cce-8978-4b57-8055-abe6ee7aa763">2024</Year>
  </documentManagement>
</p:properties>
</file>

<file path=customXml/itemProps1.xml><?xml version="1.0" encoding="utf-8"?>
<ds:datastoreItem xmlns:ds="http://schemas.openxmlformats.org/officeDocument/2006/customXml" ds:itemID="{D65921F3-1FA5-4887-BA92-B600968ACD2A}"/>
</file>

<file path=customXml/itemProps2.xml><?xml version="1.0" encoding="utf-8"?>
<ds:datastoreItem xmlns:ds="http://schemas.openxmlformats.org/officeDocument/2006/customXml" ds:itemID="{0E5EBA28-E5E2-4E15-BE47-68768E8A6454}"/>
</file>

<file path=customXml/itemProps3.xml><?xml version="1.0" encoding="utf-8"?>
<ds:datastoreItem xmlns:ds="http://schemas.openxmlformats.org/officeDocument/2006/customXml" ds:itemID="{9B306003-0052-4F5E-9035-7C7C562BCE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Appendix A</vt:lpstr>
      <vt:lpstr>Appendix B</vt:lpstr>
      <vt:lpstr>Appendix C</vt:lpstr>
      <vt:lpstr>Appendix D-1</vt:lpstr>
      <vt:lpstr>Appendix D-2</vt:lpstr>
      <vt:lpstr>Appendix D-3</vt:lpstr>
      <vt:lpstr>Appendix E</vt:lpstr>
      <vt:lpstr>'Appendix A'!Print_Area</vt:lpstr>
      <vt:lpstr>'Appendix B'!Print_Area</vt:lpstr>
      <vt:lpstr>'Appendix C'!Print_Area</vt:lpstr>
      <vt:lpstr>'Appendix D-1'!Print_Area</vt:lpstr>
      <vt:lpstr>'Appendix D-3'!Print_Area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supersetup</dc:creator>
  <cp:lastModifiedBy>Gregory, Monica</cp:lastModifiedBy>
  <cp:lastPrinted>2024-01-25T02:03:41Z</cp:lastPrinted>
  <dcterms:created xsi:type="dcterms:W3CDTF">2020-10-20T11:05:41Z</dcterms:created>
  <dcterms:modified xsi:type="dcterms:W3CDTF">2024-01-26T13:50:12Z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0x01010087DDA8BE470AFE4993BEDB69BC0B40F602010200267429CD2E1C9D47B85CDFEA967269EE</vt:lpwstr>
  </property>
  <property fmtid="{D5CDD505-2E9C-101B-9397-08002B2CF9AE}" pid="3" name="Topic">
    <vt:lpwstr>3;#Rates|975a3675-b94d-41a0-8e96-934742b59ddb</vt:lpwstr>
  </property>
</Properties>
</file>